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W:\afd.calpoly.edu\payroll\forms\2025 Forms\"/>
    </mc:Choice>
  </mc:AlternateContent>
  <xr:revisionPtr revIDLastSave="0" documentId="8_{6AEC2A66-2BD7-4D1C-8108-3127DAE32446}" xr6:coauthVersionLast="47" xr6:coauthVersionMax="47" xr10:uidLastSave="{00000000-0000-0000-0000-000000000000}"/>
  <bookViews>
    <workbookView xWindow="-120" yWindow="-120" windowWidth="29040" windowHeight="15720" xr2:uid="{00000000-000D-0000-FFFF-FFFF00000000}"/>
  </bookViews>
  <sheets>
    <sheet name="Time Sheet" sheetId="1" r:id="rId1"/>
    <sheet name="Example Timesheet" sheetId="7" r:id="rId2"/>
    <sheet name="Validation" sheetId="2" state="hidden" r:id="rId3"/>
  </sheets>
  <definedNames>
    <definedName name="Dates" localSheetId="1">'Example Timesheet'!$D$46:$AS$60</definedName>
    <definedName name="Dates">'Time Sheet'!$D$45:$AT$59</definedName>
    <definedName name="DatesList" localSheetId="1">#REF!</definedName>
    <definedName name="DatesList">#REF!</definedName>
    <definedName name="payperiodlist" localSheetId="1">#REF!</definedName>
    <definedName name="payperiodlist">#REF!</definedName>
    <definedName name="PayPeriods" localSheetId="1">#REF!</definedName>
    <definedName name="PayPeriods">#REF!</definedName>
    <definedName name="PayPeriodsList" localSheetId="1">#REF!</definedName>
    <definedName name="PayPeriodsList">#REF!</definedName>
    <definedName name="Pick" localSheetId="1">'Example Timesheet'!$D$46:$D$60</definedName>
    <definedName name="Pick">'Time Sheet'!$D$45:$D$59</definedName>
    <definedName name="_xlnm.Print_Area" localSheetId="1">'Example Timesheet'!$A$1:$V$43</definedName>
    <definedName name="_xlnm.Print_Area" localSheetId="0">'Time Sheet'!$A$1:$V$42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4" i="1" l="1"/>
  <c r="D34" i="1"/>
  <c r="D35" i="7" l="1"/>
  <c r="A35" i="7"/>
  <c r="U34" i="7"/>
  <c r="R34" i="7"/>
  <c r="O34" i="7"/>
  <c r="L34" i="7"/>
  <c r="I34" i="7"/>
  <c r="F34" i="7"/>
  <c r="C34" i="7"/>
  <c r="U33" i="7"/>
  <c r="R33" i="7"/>
  <c r="O33" i="7"/>
  <c r="L33" i="7"/>
  <c r="I33" i="7"/>
  <c r="F33" i="7"/>
  <c r="C33" i="7"/>
  <c r="S32" i="7"/>
  <c r="P32" i="7"/>
  <c r="M32" i="7"/>
  <c r="J32" i="7"/>
  <c r="G32" i="7"/>
  <c r="D32" i="7"/>
  <c r="A32" i="7"/>
  <c r="U31" i="7"/>
  <c r="R31" i="7"/>
  <c r="O31" i="7"/>
  <c r="L31" i="7"/>
  <c r="I31" i="7"/>
  <c r="F31" i="7"/>
  <c r="C31" i="7"/>
  <c r="U30" i="7"/>
  <c r="R30" i="7"/>
  <c r="O30" i="7"/>
  <c r="L30" i="7"/>
  <c r="I30" i="7"/>
  <c r="F30" i="7"/>
  <c r="C30" i="7"/>
  <c r="S29" i="7"/>
  <c r="P29" i="7"/>
  <c r="M29" i="7"/>
  <c r="J29" i="7"/>
  <c r="G29" i="7"/>
  <c r="D29" i="7"/>
  <c r="A29" i="7"/>
  <c r="U28" i="7"/>
  <c r="R28" i="7"/>
  <c r="O28" i="7"/>
  <c r="L28" i="7"/>
  <c r="I28" i="7"/>
  <c r="F28" i="7"/>
  <c r="C28" i="7"/>
  <c r="U27" i="7"/>
  <c r="R27" i="7"/>
  <c r="O27" i="7"/>
  <c r="L27" i="7"/>
  <c r="I27" i="7"/>
  <c r="F27" i="7"/>
  <c r="C27" i="7"/>
  <c r="S26" i="7"/>
  <c r="P26" i="7"/>
  <c r="M26" i="7"/>
  <c r="J26" i="7"/>
  <c r="G26" i="7"/>
  <c r="D26" i="7"/>
  <c r="A26" i="7"/>
  <c r="U25" i="7"/>
  <c r="R25" i="7"/>
  <c r="O25" i="7"/>
  <c r="L25" i="7"/>
  <c r="I25" i="7"/>
  <c r="F25" i="7"/>
  <c r="C25" i="7"/>
  <c r="U24" i="7"/>
  <c r="R24" i="7"/>
  <c r="O24" i="7"/>
  <c r="L24" i="7"/>
  <c r="I24" i="7"/>
  <c r="F24" i="7"/>
  <c r="C24" i="7"/>
  <c r="S23" i="7"/>
  <c r="P23" i="7"/>
  <c r="M23" i="7"/>
  <c r="J23" i="7"/>
  <c r="G23" i="7"/>
  <c r="D23" i="7"/>
  <c r="A23" i="7"/>
  <c r="U22" i="7"/>
  <c r="R22" i="7"/>
  <c r="O22" i="7"/>
  <c r="L22" i="7"/>
  <c r="I22" i="7"/>
  <c r="F22" i="7"/>
  <c r="C22" i="7"/>
  <c r="U21" i="7"/>
  <c r="R21" i="7"/>
  <c r="O21" i="7"/>
  <c r="L21" i="7"/>
  <c r="I21" i="7"/>
  <c r="F21" i="7"/>
  <c r="C21" i="7"/>
  <c r="S20" i="7"/>
  <c r="P20" i="7"/>
  <c r="M20" i="7"/>
  <c r="J20" i="7"/>
  <c r="G20" i="7"/>
  <c r="D20" i="7"/>
  <c r="A20" i="7"/>
  <c r="U19" i="7"/>
  <c r="R19" i="7"/>
  <c r="O19" i="7"/>
  <c r="L19" i="7"/>
  <c r="I19" i="7"/>
  <c r="F19" i="7"/>
  <c r="C19" i="7"/>
  <c r="U18" i="7"/>
  <c r="R18" i="7"/>
  <c r="O18" i="7"/>
  <c r="L18" i="7"/>
  <c r="I18" i="7"/>
  <c r="F18" i="7"/>
  <c r="C18" i="7"/>
  <c r="A19" i="1"/>
  <c r="I20" i="7" l="1"/>
  <c r="F23" i="7"/>
  <c r="R23" i="7"/>
  <c r="C26" i="7"/>
  <c r="O26" i="7"/>
  <c r="L29" i="7"/>
  <c r="I32" i="7"/>
  <c r="U32" i="7"/>
  <c r="R35" i="7"/>
  <c r="L20" i="7"/>
  <c r="I23" i="7"/>
  <c r="U23" i="7"/>
  <c r="F26" i="7"/>
  <c r="R26" i="7"/>
  <c r="C29" i="7"/>
  <c r="O29" i="7"/>
  <c r="L32" i="7"/>
  <c r="I35" i="7"/>
  <c r="U35" i="7"/>
  <c r="C20" i="7"/>
  <c r="O20" i="7"/>
  <c r="L23" i="7"/>
  <c r="U26" i="7"/>
  <c r="F29" i="7"/>
  <c r="R29" i="7"/>
  <c r="C32" i="7"/>
  <c r="O32" i="7"/>
  <c r="L35" i="7"/>
  <c r="F20" i="7"/>
  <c r="R20" i="7"/>
  <c r="C23" i="7"/>
  <c r="O23" i="7"/>
  <c r="L26" i="7"/>
  <c r="I29" i="7"/>
  <c r="U29" i="7"/>
  <c r="F32" i="7"/>
  <c r="R32" i="7"/>
  <c r="C35" i="7"/>
  <c r="O35" i="7"/>
  <c r="F35" i="7"/>
  <c r="I26" i="7"/>
  <c r="U20" i="7"/>
  <c r="A34" i="1"/>
  <c r="D19" i="1"/>
  <c r="U33" i="1"/>
  <c r="R33" i="1"/>
  <c r="O33" i="1"/>
  <c r="L33" i="1"/>
  <c r="I33" i="1"/>
  <c r="F33" i="1"/>
  <c r="C33" i="1"/>
  <c r="U32" i="1"/>
  <c r="R32" i="1"/>
  <c r="O32" i="1"/>
  <c r="L32" i="1"/>
  <c r="I32" i="1"/>
  <c r="F32" i="1"/>
  <c r="C32" i="1"/>
  <c r="V24" i="7" l="1"/>
  <c r="V18" i="7"/>
  <c r="V30" i="7"/>
  <c r="V21" i="7"/>
  <c r="V33" i="7"/>
  <c r="V27" i="7"/>
  <c r="U34" i="1"/>
  <c r="I34" i="1"/>
  <c r="L34" i="1"/>
  <c r="C34" i="1"/>
  <c r="O34" i="1"/>
  <c r="F34" i="1"/>
  <c r="R34" i="1"/>
  <c r="S31" i="1"/>
  <c r="P31" i="1"/>
  <c r="M31" i="1"/>
  <c r="J31" i="1"/>
  <c r="G31" i="1"/>
  <c r="D31" i="1"/>
  <c r="A31" i="1"/>
  <c r="P28" i="1"/>
  <c r="S28" i="1"/>
  <c r="M28" i="1"/>
  <c r="J28" i="1"/>
  <c r="G28" i="1"/>
  <c r="D28" i="1"/>
  <c r="A28" i="1"/>
  <c r="S25" i="1"/>
  <c r="P25" i="1"/>
  <c r="M25" i="1"/>
  <c r="J25" i="1"/>
  <c r="G25" i="1"/>
  <c r="D25" i="1"/>
  <c r="A25" i="1"/>
  <c r="S22" i="1"/>
  <c r="P22" i="1"/>
  <c r="M22" i="1"/>
  <c r="J22" i="1"/>
  <c r="D22" i="1"/>
  <c r="G22" i="1"/>
  <c r="A22" i="1"/>
  <c r="S19" i="1"/>
  <c r="P19" i="1"/>
  <c r="M19" i="1"/>
  <c r="J19" i="1"/>
  <c r="G19" i="1"/>
  <c r="V37" i="7" l="1"/>
  <c r="H11" i="7" s="1"/>
  <c r="N11" i="7" s="1"/>
  <c r="V32" i="1"/>
  <c r="C17" i="1" l="1"/>
  <c r="C18" i="1"/>
  <c r="F18" i="1"/>
  <c r="F17" i="1"/>
  <c r="I18" i="1"/>
  <c r="I17" i="1"/>
  <c r="L18" i="1"/>
  <c r="L17" i="1"/>
  <c r="O18" i="1"/>
  <c r="O17" i="1"/>
  <c r="R18" i="1"/>
  <c r="R17" i="1"/>
  <c r="U18" i="1"/>
  <c r="U17" i="1"/>
  <c r="D62" i="2"/>
  <c r="D59" i="2"/>
  <c r="C62" i="2"/>
  <c r="D4" i="2"/>
  <c r="D5" i="2"/>
  <c r="D6" i="2"/>
  <c r="D7" i="2"/>
  <c r="D8" i="2"/>
  <c r="D9" i="2"/>
  <c r="D10" i="2"/>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60" i="2"/>
  <c r="D61" i="2"/>
  <c r="D3"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3" i="2"/>
  <c r="C4" i="2"/>
  <c r="C5" i="2"/>
  <c r="C6" i="2"/>
  <c r="C7" i="2"/>
  <c r="C8" i="2"/>
  <c r="C9" i="2"/>
  <c r="C10" i="2"/>
  <c r="C11" i="2"/>
  <c r="C12" i="2"/>
  <c r="C13" i="2"/>
  <c r="C14" i="2"/>
  <c r="C15" i="2"/>
  <c r="C16" i="2"/>
  <c r="C17" i="2"/>
  <c r="U30" i="1"/>
  <c r="U29" i="1"/>
  <c r="U27" i="1"/>
  <c r="U26" i="1"/>
  <c r="U24" i="1"/>
  <c r="U23" i="1"/>
  <c r="U21" i="1"/>
  <c r="U20" i="1"/>
  <c r="R30" i="1"/>
  <c r="R29" i="1"/>
  <c r="R27" i="1"/>
  <c r="R26" i="1"/>
  <c r="R24" i="1"/>
  <c r="R23" i="1"/>
  <c r="R21" i="1"/>
  <c r="R20" i="1"/>
  <c r="O30" i="1"/>
  <c r="O29" i="1"/>
  <c r="O27" i="1"/>
  <c r="O26" i="1"/>
  <c r="O24" i="1"/>
  <c r="O23" i="1"/>
  <c r="O21" i="1"/>
  <c r="O20" i="1"/>
  <c r="L30" i="1"/>
  <c r="L29" i="1"/>
  <c r="L27" i="1"/>
  <c r="L26" i="1"/>
  <c r="L24" i="1"/>
  <c r="L23" i="1"/>
  <c r="L21" i="1"/>
  <c r="L20" i="1"/>
  <c r="I30" i="1"/>
  <c r="I29" i="1"/>
  <c r="I27" i="1"/>
  <c r="I26" i="1"/>
  <c r="I24" i="1"/>
  <c r="I23" i="1"/>
  <c r="I21" i="1"/>
  <c r="I20" i="1"/>
  <c r="F20" i="1"/>
  <c r="F21" i="1"/>
  <c r="F23" i="1"/>
  <c r="F24" i="1"/>
  <c r="F26" i="1"/>
  <c r="F27" i="1"/>
  <c r="F29" i="1"/>
  <c r="F30" i="1"/>
  <c r="C20" i="1"/>
  <c r="C21" i="1"/>
  <c r="C23" i="1"/>
  <c r="C24" i="1"/>
  <c r="C26" i="1"/>
  <c r="C27" i="1"/>
  <c r="C29" i="1"/>
  <c r="C30" i="1"/>
  <c r="R19" i="1" l="1"/>
  <c r="F19" i="1"/>
  <c r="O19" i="1"/>
  <c r="C19" i="1"/>
  <c r="U25" i="1"/>
  <c r="U28" i="1"/>
  <c r="I28" i="1"/>
  <c r="L19" i="1"/>
  <c r="U19" i="1"/>
  <c r="U22" i="1"/>
  <c r="U31" i="1"/>
  <c r="I19" i="1"/>
  <c r="C28" i="1"/>
  <c r="I25" i="1"/>
  <c r="O25" i="1"/>
  <c r="C31" i="1"/>
  <c r="C25" i="1"/>
  <c r="I31" i="1"/>
  <c r="L25" i="1"/>
  <c r="O31" i="1"/>
  <c r="R25" i="1"/>
  <c r="L28" i="1"/>
  <c r="O22" i="1"/>
  <c r="O28" i="1"/>
  <c r="R28" i="1"/>
  <c r="F25" i="1"/>
  <c r="F28" i="1"/>
  <c r="F22" i="1"/>
  <c r="I22" i="1"/>
  <c r="F31" i="1"/>
  <c r="L22" i="1"/>
  <c r="L31" i="1"/>
  <c r="R22" i="1"/>
  <c r="R31" i="1"/>
  <c r="C22" i="1"/>
  <c r="V17" i="1" l="1"/>
  <c r="V26" i="1"/>
  <c r="V20" i="1"/>
  <c r="V23" i="1"/>
  <c r="V29" i="1"/>
  <c r="V36" i="1" l="1"/>
  <c r="H10" i="1" s="1"/>
  <c r="N1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jkdougla</author>
  </authors>
  <commentList>
    <comment ref="I5" authorId="0" shapeId="0" xr:uid="{00000000-0006-0000-0000-000001000000}">
      <text>
        <r>
          <rPr>
            <b/>
            <sz val="8"/>
            <color indexed="81"/>
            <rFont val="Tahoma"/>
            <family val="2"/>
          </rPr>
          <t>This number can found on the my.calpoly portal.</t>
        </r>
        <r>
          <rPr>
            <sz val="8"/>
            <color indexed="81"/>
            <rFont val="Tahoma"/>
            <family val="2"/>
          </rPr>
          <t xml:space="preserve">
</t>
        </r>
      </text>
    </comment>
    <comment ref="O5" authorId="0" shapeId="0" xr:uid="{00000000-0006-0000-0000-000002000000}">
      <text>
        <r>
          <rPr>
            <b/>
            <sz val="8"/>
            <color indexed="81"/>
            <rFont val="Tahoma"/>
            <family val="2"/>
          </rPr>
          <t>Please refer to the student pay calendar on the payroll website. See link above.</t>
        </r>
        <r>
          <rPr>
            <sz val="8"/>
            <color indexed="81"/>
            <rFont val="Tahoma"/>
            <family val="2"/>
          </rPr>
          <t xml:space="preserve">
</t>
        </r>
      </text>
    </comment>
    <comment ref="I7" authorId="0" shapeId="0" xr:uid="{00000000-0006-0000-0000-000003000000}">
      <text>
        <r>
          <rPr>
            <b/>
            <sz val="8"/>
            <color indexed="81"/>
            <rFont val="Tahoma"/>
            <family val="2"/>
          </rPr>
          <t>This number can be found in the student pay system online.</t>
        </r>
        <r>
          <rPr>
            <sz val="8"/>
            <color indexed="81"/>
            <rFont val="Tahoma"/>
            <family val="2"/>
          </rPr>
          <t xml:space="preserve">
</t>
        </r>
      </text>
    </comment>
    <comment ref="L7" authorId="0" shapeId="0" xr:uid="{00000000-0006-0000-0000-000004000000}">
      <text>
        <r>
          <rPr>
            <b/>
            <sz val="8"/>
            <color indexed="81"/>
            <rFont val="Tahoma"/>
            <family val="2"/>
          </rPr>
          <t>This position must be entered into the online student pay system before pay can be processed.</t>
        </r>
        <r>
          <rPr>
            <sz val="8"/>
            <color indexed="81"/>
            <rFont val="Tahoma"/>
            <family val="2"/>
          </rPr>
          <t xml:space="preserve">
</t>
        </r>
      </text>
    </comment>
    <comment ref="B10" authorId="0" shapeId="0" xr:uid="{00000000-0006-0000-0000-000005000000}">
      <text>
        <r>
          <rPr>
            <b/>
            <sz val="8"/>
            <color indexed="81"/>
            <rFont val="Tahoma"/>
            <family val="2"/>
          </rPr>
          <t xml:space="preserve">Are these hours in addition to hours already issued for the indicated pay period?
</t>
        </r>
        <r>
          <rPr>
            <sz val="8"/>
            <color indexed="81"/>
            <rFont val="Tahoma"/>
            <family val="2"/>
          </rPr>
          <t xml:space="preserve">
</t>
        </r>
      </text>
    </comment>
    <comment ref="E10" authorId="0" shapeId="0" xr:uid="{00000000-0006-0000-0000-000006000000}">
      <text>
        <r>
          <rPr>
            <b/>
            <sz val="8"/>
            <color indexed="81"/>
            <rFont val="Tahoma"/>
            <family val="2"/>
          </rPr>
          <t>Check yes or no to indicate additional hours.</t>
        </r>
        <r>
          <rPr>
            <sz val="8"/>
            <color indexed="81"/>
            <rFont val="Tahoma"/>
            <family val="2"/>
          </rPr>
          <t xml:space="preserve">
</t>
        </r>
      </text>
    </comment>
    <comment ref="K10" authorId="0" shapeId="0" xr:uid="{00000000-0006-0000-0000-000007000000}">
      <text>
        <r>
          <rPr>
            <b/>
            <sz val="8"/>
            <color indexed="81"/>
            <rFont val="Tahoma"/>
            <family val="2"/>
          </rPr>
          <t xml:space="preserve">This rate must match the rate listed online in the Student Pay System.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jkdougla</author>
  </authors>
  <commentList>
    <comment ref="I6" authorId="0" shapeId="0" xr:uid="{00000000-0006-0000-0100-000001000000}">
      <text>
        <r>
          <rPr>
            <b/>
            <sz val="8"/>
            <color indexed="81"/>
            <rFont val="Tahoma"/>
            <family val="2"/>
          </rPr>
          <t>This number can found on the my.calpoly portal.</t>
        </r>
        <r>
          <rPr>
            <sz val="8"/>
            <color indexed="81"/>
            <rFont val="Tahoma"/>
            <family val="2"/>
          </rPr>
          <t xml:space="preserve">
</t>
        </r>
      </text>
    </comment>
    <comment ref="O6" authorId="0" shapeId="0" xr:uid="{00000000-0006-0000-0100-000002000000}">
      <text>
        <r>
          <rPr>
            <b/>
            <sz val="8"/>
            <color indexed="81"/>
            <rFont val="Tahoma"/>
            <family val="2"/>
          </rPr>
          <t>Please refer to the student pay calendar on the payroll website. See link above.</t>
        </r>
        <r>
          <rPr>
            <sz val="8"/>
            <color indexed="81"/>
            <rFont val="Tahoma"/>
            <family val="2"/>
          </rPr>
          <t xml:space="preserve">
</t>
        </r>
      </text>
    </comment>
    <comment ref="I8" authorId="0" shapeId="0" xr:uid="{00000000-0006-0000-0100-000003000000}">
      <text>
        <r>
          <rPr>
            <b/>
            <sz val="8"/>
            <color indexed="81"/>
            <rFont val="Tahoma"/>
            <family val="2"/>
          </rPr>
          <t>This number can be found in the student pay system online.</t>
        </r>
        <r>
          <rPr>
            <sz val="8"/>
            <color indexed="81"/>
            <rFont val="Tahoma"/>
            <family val="2"/>
          </rPr>
          <t xml:space="preserve">
</t>
        </r>
      </text>
    </comment>
    <comment ref="L8" authorId="0" shapeId="0" xr:uid="{00000000-0006-0000-0100-000004000000}">
      <text>
        <r>
          <rPr>
            <b/>
            <sz val="8"/>
            <color indexed="81"/>
            <rFont val="Tahoma"/>
            <family val="2"/>
          </rPr>
          <t>This position must be entered into the online student pay system before pay can be processed.</t>
        </r>
        <r>
          <rPr>
            <sz val="8"/>
            <color indexed="81"/>
            <rFont val="Tahoma"/>
            <family val="2"/>
          </rPr>
          <t xml:space="preserve">
</t>
        </r>
      </text>
    </comment>
    <comment ref="B11" authorId="0" shapeId="0" xr:uid="{00000000-0006-0000-0100-000005000000}">
      <text>
        <r>
          <rPr>
            <b/>
            <sz val="8"/>
            <color indexed="81"/>
            <rFont val="Tahoma"/>
            <family val="2"/>
          </rPr>
          <t xml:space="preserve">Are these hours in addition to hours already issued for the indicated pay period?
</t>
        </r>
        <r>
          <rPr>
            <sz val="8"/>
            <color indexed="81"/>
            <rFont val="Tahoma"/>
            <family val="2"/>
          </rPr>
          <t xml:space="preserve">
</t>
        </r>
      </text>
    </comment>
    <comment ref="E11" authorId="0" shapeId="0" xr:uid="{00000000-0006-0000-0100-000006000000}">
      <text>
        <r>
          <rPr>
            <b/>
            <sz val="8"/>
            <color indexed="81"/>
            <rFont val="Tahoma"/>
            <family val="2"/>
          </rPr>
          <t>Check yes or no to indicate additional hours.</t>
        </r>
        <r>
          <rPr>
            <sz val="8"/>
            <color indexed="81"/>
            <rFont val="Tahoma"/>
            <family val="2"/>
          </rPr>
          <t xml:space="preserve">
</t>
        </r>
      </text>
    </comment>
    <comment ref="K11" authorId="0" shapeId="0" xr:uid="{00000000-0006-0000-0100-000007000000}">
      <text>
        <r>
          <rPr>
            <b/>
            <sz val="8"/>
            <color indexed="81"/>
            <rFont val="Tahoma"/>
            <family val="2"/>
          </rPr>
          <t xml:space="preserve">This rate must match the rate listed online in the Student Pay System.
</t>
        </r>
      </text>
    </comment>
  </commentList>
</comments>
</file>

<file path=xl/sharedStrings.xml><?xml version="1.0" encoding="utf-8"?>
<sst xmlns="http://schemas.openxmlformats.org/spreadsheetml/2006/main" count="1289" uniqueCount="438">
  <si>
    <t>IN</t>
  </si>
  <si>
    <t>OUT</t>
  </si>
  <si>
    <t>Monday</t>
  </si>
  <si>
    <t>Tuesday</t>
  </si>
  <si>
    <t>Wednesday</t>
  </si>
  <si>
    <t>Thursday</t>
  </si>
  <si>
    <t>Friday</t>
  </si>
  <si>
    <t>Sunday</t>
  </si>
  <si>
    <t>Saturday</t>
  </si>
  <si>
    <t>Gross Pay for 
Pay Period</t>
  </si>
  <si>
    <t>Start</t>
  </si>
  <si>
    <t>End</t>
  </si>
  <si>
    <t>Number of Minutes</t>
  </si>
  <si>
    <t>Hours Worked</t>
  </si>
  <si>
    <t>Employee Signature</t>
  </si>
  <si>
    <t>I hereby certify that the above hours were authorized by me and were worked by this student in a satisfactory manner.</t>
  </si>
  <si>
    <t>I certify that I have worked the hours recorded on this timesheet.</t>
  </si>
  <si>
    <t>Please round hours to the nearest tenth.</t>
  </si>
  <si>
    <t>For Payroll Services Use Only:</t>
  </si>
  <si>
    <t>Units</t>
  </si>
  <si>
    <t>SPS</t>
  </si>
  <si>
    <t>SCO Pos #</t>
  </si>
  <si>
    <t>SCO Name</t>
  </si>
  <si>
    <t>SCO Pay</t>
  </si>
  <si>
    <t>PS Rec #</t>
  </si>
  <si>
    <t>NRA</t>
  </si>
  <si>
    <t>Employee Name* (Last, First MI)</t>
  </si>
  <si>
    <t>People Soft Employee ID Number*</t>
  </si>
  <si>
    <t>Pay Period* (MM/YY - Month)</t>
  </si>
  <si>
    <t>Department Name*</t>
  </si>
  <si>
    <t>Department ID*</t>
  </si>
  <si>
    <t>Position Number*</t>
  </si>
  <si>
    <t>Supervisor Name*, Phone Number*</t>
  </si>
  <si>
    <t>Hourly 
Pay Rate*</t>
  </si>
  <si>
    <t>Pay Period 
Total Hours*</t>
  </si>
  <si>
    <t>Please note this form must be completed in excel in order to be processed. Incomplete forms will be returned to the department to be corrected. Required fields are noted with an asterick. Example: Employee Name*. Please see the example timesheet if you have any questions or call 756-2605.</t>
  </si>
  <si>
    <t>Supervisor Signature and Date*</t>
  </si>
  <si>
    <t>Yes</t>
  </si>
  <si>
    <t>No</t>
  </si>
  <si>
    <t>Additional Hours?*</t>
  </si>
  <si>
    <t>I9 Date</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</si>
  <si>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</si>
  <si>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</si>
  <si>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</si>
  <si>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</si>
  <si>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</si>
  <si>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</si>
  <si>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</si>
  <si>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</si>
  <si>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</si>
  <si>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</si>
  <si>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</si>
  <si>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</si>
  <si>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</si>
  <si>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</si>
  <si>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</si>
  <si>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</si>
  <si>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</si>
  <si>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</si>
  <si>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</si>
  <si>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</si>
  <si>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</si>
  <si>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</si>
  <si>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</si>
  <si>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1/1</t>
  </si>
  <si>
    <t>1/2</t>
  </si>
  <si>
    <t>1/3</t>
  </si>
  <si>
    <t>1/4</t>
  </si>
  <si>
    <t>1/5</t>
  </si>
  <si>
    <t>1/6</t>
  </si>
  <si>
    <t>1/7</t>
  </si>
  <si>
    <t>1/8</t>
  </si>
  <si>
    <t>1/9</t>
  </si>
  <si>
    <t>1/13</t>
  </si>
  <si>
    <t>1/14</t>
  </si>
  <si>
    <t>1/15</t>
  </si>
  <si>
    <t>1/16</t>
  </si>
  <si>
    <t>1/17</t>
  </si>
  <si>
    <t>1/18</t>
  </si>
  <si>
    <t>1/19</t>
  </si>
  <si>
    <t>1/20</t>
  </si>
  <si>
    <t>1/21</t>
  </si>
  <si>
    <t>1/22</t>
  </si>
  <si>
    <t>1/23</t>
  </si>
  <si>
    <t>1/24</t>
  </si>
  <si>
    <t>1/25</t>
  </si>
  <si>
    <t>1/26</t>
  </si>
  <si>
    <t>1/27</t>
  </si>
  <si>
    <t>1/28</t>
  </si>
  <si>
    <t>1/29</t>
  </si>
  <si>
    <t>2/1</t>
  </si>
  <si>
    <t>2/2</t>
  </si>
  <si>
    <t>2/3</t>
  </si>
  <si>
    <t>2/4</t>
  </si>
  <si>
    <t>2/5</t>
  </si>
  <si>
    <t>2/6</t>
  </si>
  <si>
    <t>2/7</t>
  </si>
  <si>
    <t>2/8</t>
  </si>
  <si>
    <t>2/9</t>
  </si>
  <si>
    <t>END</t>
  </si>
  <si>
    <t>----</t>
  </si>
  <si>
    <t>9/7</t>
  </si>
  <si>
    <t>9/8</t>
  </si>
  <si>
    <t>9/9</t>
  </si>
  <si>
    <t>9/10</t>
  </si>
  <si>
    <t>9/11</t>
  </si>
  <si>
    <t>9/12</t>
  </si>
  <si>
    <t>9/13</t>
  </si>
  <si>
    <t>9/14</t>
  </si>
  <si>
    <t>9/15</t>
  </si>
  <si>
    <t>9/16</t>
  </si>
  <si>
    <t>9/17</t>
  </si>
  <si>
    <t>9/18</t>
  </si>
  <si>
    <t>9/19</t>
  </si>
  <si>
    <t>9/20</t>
  </si>
  <si>
    <t>9/21</t>
  </si>
  <si>
    <t>9/22</t>
  </si>
  <si>
    <t>9/23</t>
  </si>
  <si>
    <t>9/24</t>
  </si>
  <si>
    <t>9/25</t>
  </si>
  <si>
    <t>9/26</t>
  </si>
  <si>
    <t>9/27</t>
  </si>
  <si>
    <t>9/28</t>
  </si>
  <si>
    <t>9/29</t>
  </si>
  <si>
    <t>9/30</t>
  </si>
  <si>
    <t>10/1</t>
  </si>
  <si>
    <t>10/2</t>
  </si>
  <si>
    <t>10/3</t>
  </si>
  <si>
    <t>10/4</t>
  </si>
  <si>
    <t>10/5</t>
  </si>
  <si>
    <t>10/6</t>
  </si>
  <si>
    <t>10/7</t>
  </si>
  <si>
    <t>10/8</t>
  </si>
  <si>
    <t>10/9</t>
  </si>
  <si>
    <t>10/10</t>
  </si>
  <si>
    <t>10/11</t>
  </si>
  <si>
    <t>10/14</t>
  </si>
  <si>
    <t>10/15</t>
  </si>
  <si>
    <t>10/16</t>
  </si>
  <si>
    <t>10/17</t>
  </si>
  <si>
    <t>10/18</t>
  </si>
  <si>
    <t>10/19</t>
  </si>
  <si>
    <t>10/20</t>
  </si>
  <si>
    <t>10/21</t>
  </si>
  <si>
    <t>10/22</t>
  </si>
  <si>
    <t>10/23</t>
  </si>
  <si>
    <t>10/24</t>
  </si>
  <si>
    <t>10/25</t>
  </si>
  <si>
    <t>10/26</t>
  </si>
  <si>
    <t>10/27</t>
  </si>
  <si>
    <t>10/28</t>
  </si>
  <si>
    <t>10/29</t>
  </si>
  <si>
    <t>10/30</t>
  </si>
  <si>
    <t>11/1</t>
  </si>
  <si>
    <t>10/12</t>
  </si>
  <si>
    <t>10/13</t>
  </si>
  <si>
    <t>11/8</t>
  </si>
  <si>
    <t>11/2</t>
  </si>
  <si>
    <t>11/3</t>
  </si>
  <si>
    <t>11/4</t>
  </si>
  <si>
    <t>11/5</t>
  </si>
  <si>
    <t>11/6</t>
  </si>
  <si>
    <t>11/7</t>
  </si>
  <si>
    <t>11/9</t>
  </si>
  <si>
    <t>1/11</t>
  </si>
  <si>
    <t>2/15</t>
  </si>
  <si>
    <t>3/15</t>
  </si>
  <si>
    <t>6/14</t>
  </si>
  <si>
    <t>7/12</t>
  </si>
  <si>
    <t>8/16</t>
  </si>
  <si>
    <t>11/10</t>
  </si>
  <si>
    <t>11/11</t>
  </si>
  <si>
    <t>11/12</t>
  </si>
  <si>
    <t>11/13</t>
  </si>
  <si>
    <t>11/14</t>
  </si>
  <si>
    <t>11/15</t>
  </si>
  <si>
    <t>11/16</t>
  </si>
  <si>
    <t>11/17</t>
  </si>
  <si>
    <t>11/18</t>
  </si>
  <si>
    <t>11/19</t>
  </si>
  <si>
    <t>11/20</t>
  </si>
  <si>
    <t>11/21</t>
  </si>
  <si>
    <t>11/22</t>
  </si>
  <si>
    <t>11/23</t>
  </si>
  <si>
    <t>11/24</t>
  </si>
  <si>
    <t>11/25</t>
  </si>
  <si>
    <t>11/26</t>
  </si>
  <si>
    <t>11/27</t>
  </si>
  <si>
    <t>11/28</t>
  </si>
  <si>
    <t>11/29</t>
  </si>
  <si>
    <t>12/1</t>
  </si>
  <si>
    <t>12/2</t>
  </si>
  <si>
    <t>12/3</t>
  </si>
  <si>
    <t>12/4</t>
  </si>
  <si>
    <t>12/5</t>
  </si>
  <si>
    <t>12/6</t>
  </si>
  <si>
    <t>12/7</t>
  </si>
  <si>
    <t>12/8</t>
  </si>
  <si>
    <t>1/10</t>
  </si>
  <si>
    <t>1/12</t>
  </si>
  <si>
    <t>1/30</t>
  </si>
  <si>
    <t>2/10</t>
  </si>
  <si>
    <t>2/11</t>
  </si>
  <si>
    <t>2/12</t>
  </si>
  <si>
    <t>2/13</t>
  </si>
  <si>
    <t>2/14</t>
  </si>
  <si>
    <t>2/16</t>
  </si>
  <si>
    <t>2/17</t>
  </si>
  <si>
    <t>2/18</t>
  </si>
  <si>
    <t>2/19</t>
  </si>
  <si>
    <t>2/20</t>
  </si>
  <si>
    <t>2/21</t>
  </si>
  <si>
    <t>2/22</t>
  </si>
  <si>
    <t>2/23</t>
  </si>
  <si>
    <t>2/24</t>
  </si>
  <si>
    <t>2/25</t>
  </si>
  <si>
    <t>2/26</t>
  </si>
  <si>
    <t>2/27</t>
  </si>
  <si>
    <t>2/28</t>
  </si>
  <si>
    <t>3/1</t>
  </si>
  <si>
    <t>3/2</t>
  </si>
  <si>
    <t>3/3</t>
  </si>
  <si>
    <t>3/4</t>
  </si>
  <si>
    <t>3/5</t>
  </si>
  <si>
    <t>3/6</t>
  </si>
  <si>
    <t>3/7</t>
  </si>
  <si>
    <t>3/8</t>
  </si>
  <si>
    <t>3/9</t>
  </si>
  <si>
    <t>3/10</t>
  </si>
  <si>
    <t>3/11</t>
  </si>
  <si>
    <t>3/12</t>
  </si>
  <si>
    <t>3/16</t>
  </si>
  <si>
    <t>3/17</t>
  </si>
  <si>
    <t>3/18</t>
  </si>
  <si>
    <t>3/19</t>
  </si>
  <si>
    <t>3/20</t>
  </si>
  <si>
    <t>3/21</t>
  </si>
  <si>
    <t>3/22</t>
  </si>
  <si>
    <t>3/23</t>
  </si>
  <si>
    <t>3/24</t>
  </si>
  <si>
    <t>3/25</t>
  </si>
  <si>
    <t>3/26</t>
  </si>
  <si>
    <t>3/27</t>
  </si>
  <si>
    <t>3/28</t>
  </si>
  <si>
    <t>3/29</t>
  </si>
  <si>
    <t>5/1</t>
  </si>
  <si>
    <t>5/2</t>
  </si>
  <si>
    <t>5/3</t>
  </si>
  <si>
    <t>5/4</t>
  </si>
  <si>
    <t>5/5</t>
  </si>
  <si>
    <t>5/6</t>
  </si>
  <si>
    <t>5/7</t>
  </si>
  <si>
    <t>5/8</t>
  </si>
  <si>
    <t>5/9</t>
  </si>
  <si>
    <t>5/11</t>
  </si>
  <si>
    <t>5/12</t>
  </si>
  <si>
    <t>5/13</t>
  </si>
  <si>
    <t>5/14</t>
  </si>
  <si>
    <t>5/15</t>
  </si>
  <si>
    <t>5/16</t>
  </si>
  <si>
    <t>5/17</t>
  </si>
  <si>
    <t>5/18</t>
  </si>
  <si>
    <t>5/19</t>
  </si>
  <si>
    <t>5/20</t>
  </si>
  <si>
    <t>5/21</t>
  </si>
  <si>
    <t>5/22</t>
  </si>
  <si>
    <t>5/23</t>
  </si>
  <si>
    <t>5/24</t>
  </si>
  <si>
    <t>5/25</t>
  </si>
  <si>
    <t>5/26</t>
  </si>
  <si>
    <t>5/27</t>
  </si>
  <si>
    <t>5/28</t>
  </si>
  <si>
    <t>5/29</t>
  </si>
  <si>
    <t>5/30</t>
  </si>
  <si>
    <t>5/31</t>
  </si>
  <si>
    <t>6/1</t>
  </si>
  <si>
    <t>6/2</t>
  </si>
  <si>
    <t>6/3</t>
  </si>
  <si>
    <t>6/4</t>
  </si>
  <si>
    <t>6/5</t>
  </si>
  <si>
    <t>6/6</t>
  </si>
  <si>
    <t>6/7</t>
  </si>
  <si>
    <t>6/8</t>
  </si>
  <si>
    <t>6/9</t>
  </si>
  <si>
    <t>6/10</t>
  </si>
  <si>
    <t>6/11</t>
  </si>
  <si>
    <t>6/12</t>
  </si>
  <si>
    <t>6/13</t>
  </si>
  <si>
    <t>6/15</t>
  </si>
  <si>
    <t>6/16</t>
  </si>
  <si>
    <t>6/17</t>
  </si>
  <si>
    <t>6/18</t>
  </si>
  <si>
    <t>6/19</t>
  </si>
  <si>
    <t>6/20</t>
  </si>
  <si>
    <t>6/21</t>
  </si>
  <si>
    <t>6/22</t>
  </si>
  <si>
    <t>6/23</t>
  </si>
  <si>
    <t>6/24</t>
  </si>
  <si>
    <t>6/25</t>
  </si>
  <si>
    <t>6/26</t>
  </si>
  <si>
    <t>6/27</t>
  </si>
  <si>
    <t>6/28</t>
  </si>
  <si>
    <t>6/29</t>
  </si>
  <si>
    <t>6/30</t>
  </si>
  <si>
    <t>7/1</t>
  </si>
  <si>
    <t>7/2</t>
  </si>
  <si>
    <t>7/3</t>
  </si>
  <si>
    <t>7/4</t>
  </si>
  <si>
    <t>7/5</t>
  </si>
  <si>
    <t>7/6</t>
  </si>
  <si>
    <t>7/7</t>
  </si>
  <si>
    <t>7/8</t>
  </si>
  <si>
    <t>7/9</t>
  </si>
  <si>
    <t>7/10</t>
  </si>
  <si>
    <t>7/13</t>
  </si>
  <si>
    <t>7/14</t>
  </si>
  <si>
    <t>7/15</t>
  </si>
  <si>
    <t>7/16</t>
  </si>
  <si>
    <t>7/17</t>
  </si>
  <si>
    <t>8/2</t>
  </si>
  <si>
    <t>8/3</t>
  </si>
  <si>
    <t>8/4</t>
  </si>
  <si>
    <t>8/5</t>
  </si>
  <si>
    <t>8/6</t>
  </si>
  <si>
    <t>8/7</t>
  </si>
  <si>
    <t>8/8</t>
  </si>
  <si>
    <t>8/9</t>
  </si>
  <si>
    <t>8/10</t>
  </si>
  <si>
    <t>8/11</t>
  </si>
  <si>
    <t>8/12</t>
  </si>
  <si>
    <t>8/13</t>
  </si>
  <si>
    <t>8/14</t>
  </si>
  <si>
    <t>8/15</t>
  </si>
  <si>
    <t>8/17</t>
  </si>
  <si>
    <t>8/18</t>
  </si>
  <si>
    <t>8/19</t>
  </si>
  <si>
    <t>8/20</t>
  </si>
  <si>
    <t>8/21</t>
  </si>
  <si>
    <t>8/22</t>
  </si>
  <si>
    <t>8/23</t>
  </si>
  <si>
    <t>8/24</t>
  </si>
  <si>
    <t>8/25</t>
  </si>
  <si>
    <t>8/26</t>
  </si>
  <si>
    <t>8/27</t>
  </si>
  <si>
    <t>8/28</t>
  </si>
  <si>
    <t>8/29</t>
  </si>
  <si>
    <t>8/30</t>
  </si>
  <si>
    <t>9/1</t>
  </si>
  <si>
    <t>9/2</t>
  </si>
  <si>
    <t>9/3</t>
  </si>
  <si>
    <t>9/4</t>
  </si>
  <si>
    <t>9/5</t>
  </si>
  <si>
    <t>9/6</t>
  </si>
  <si>
    <t>TOTALS
HOURS</t>
  </si>
  <si>
    <t>X</t>
  </si>
  <si>
    <t>11/30</t>
  </si>
  <si>
    <t>1/31</t>
  </si>
  <si>
    <t>3/30</t>
  </si>
  <si>
    <t>3/31</t>
  </si>
  <si>
    <t>Quarter</t>
  </si>
  <si>
    <t>Pay Period Dates</t>
  </si>
  <si>
    <t>10/31</t>
  </si>
  <si>
    <t>8/31</t>
  </si>
  <si>
    <t>7/11</t>
  </si>
  <si>
    <t>Fall Q 11</t>
  </si>
  <si>
    <t>3/14</t>
  </si>
  <si>
    <t>5/10</t>
  </si>
  <si>
    <t>Link to Student Employee Pay Dates</t>
  </si>
  <si>
    <t>October 2011: 10/1 - 10/31</t>
  </si>
  <si>
    <t>November 2011: 11/1 - 11/30</t>
  </si>
  <si>
    <t>December 2011: 12/1 - 12/31</t>
  </si>
  <si>
    <t>Winter Q 12</t>
  </si>
  <si>
    <t>Spring Q 12</t>
  </si>
  <si>
    <t>Summer Q 12</t>
  </si>
  <si>
    <t>Fall Q 12</t>
  </si>
  <si>
    <t>January 2012: 1/1 - 1/31</t>
  </si>
  <si>
    <t>February 2012: 2/1 - 2/29</t>
  </si>
  <si>
    <t>March 2012: 3/1 - 3/31</t>
  </si>
  <si>
    <t>April 2012: 4/1 - 4/30</t>
  </si>
  <si>
    <t>May 2012: 5/1 - 5/30</t>
  </si>
  <si>
    <t>June 2012: 5/31 - 6/30</t>
  </si>
  <si>
    <t>July 2012: 7/1 - 7/31</t>
  </si>
  <si>
    <t>August 2012: 8/1 - 8/30</t>
  </si>
  <si>
    <t>September 2012: 8/31 - 9/30</t>
  </si>
  <si>
    <t>October 2012: 10/1 - 10/30</t>
  </si>
  <si>
    <t>November 2012: 10/31 - 10/29</t>
  </si>
  <si>
    <t>December 2012: 11/30 - 12/31</t>
  </si>
  <si>
    <t>2/29</t>
  </si>
  <si>
    <t>3/13</t>
  </si>
  <si>
    <t>7/18</t>
  </si>
  <si>
    <t>7/19</t>
  </si>
  <si>
    <t>7/20</t>
  </si>
  <si>
    <t>7/21</t>
  </si>
  <si>
    <t>7/22</t>
  </si>
  <si>
    <t>7/23</t>
  </si>
  <si>
    <t>7/24</t>
  </si>
  <si>
    <t>7/25</t>
  </si>
  <si>
    <t>7/26</t>
  </si>
  <si>
    <t>7/27</t>
  </si>
  <si>
    <t>7/28</t>
  </si>
  <si>
    <t>7/29</t>
  </si>
  <si>
    <t>7/30</t>
  </si>
  <si>
    <t>7/31</t>
  </si>
  <si>
    <t>8/1</t>
  </si>
  <si>
    <t>Employee, Any</t>
  </si>
  <si>
    <t>Any Department</t>
  </si>
  <si>
    <t>Any Supervisor, 6-9999</t>
  </si>
  <si>
    <t>Late Student Time Sheet (2011/2012)</t>
  </si>
  <si>
    <t>Late student time sheets are due on approximately the 15th. Forms received on time will be paid by approximately the 25th.</t>
  </si>
  <si>
    <t>SUN</t>
  </si>
  <si>
    <t>MON</t>
  </si>
  <si>
    <t>TUES</t>
  </si>
  <si>
    <t>WED</t>
  </si>
  <si>
    <t>THU</t>
  </si>
  <si>
    <t>FRI</t>
  </si>
  <si>
    <t>SAT</t>
  </si>
  <si>
    <t>Please note this form must be completed in excel in order to be processed. Incomplete forms will be returned for correction. Required fields are noted with an asterick. Example: Employee Name*. Please see the example timesheet if you have any questions or call 756-2605.</t>
  </si>
  <si>
    <t>Late Student Timesheet</t>
  </si>
  <si>
    <t>Fall Q 24</t>
  </si>
  <si>
    <t>October 2024: 10/1 - 10/30</t>
  </si>
  <si>
    <t>December 2024: 12/1 - 12/31</t>
  </si>
  <si>
    <t>November 2024: 10/31 - 11/30</t>
  </si>
  <si>
    <t>Winter Q 25</t>
  </si>
  <si>
    <t>Spring Q 25</t>
  </si>
  <si>
    <t>Summer Q 25</t>
  </si>
  <si>
    <t>Fall Q 25</t>
  </si>
  <si>
    <t>January 2025:  1/1 - 1/30</t>
  </si>
  <si>
    <t>February 2025 1/31 - 2/28</t>
  </si>
  <si>
    <t>March 2025:  3/1 - 3/31</t>
  </si>
  <si>
    <t>April 2025:  4/1 - 4/30</t>
  </si>
  <si>
    <t>May 2025: 5/1 - 5/31</t>
  </si>
  <si>
    <t>June 2025: 6/1 - 6/30</t>
  </si>
  <si>
    <t>July 2025: 7/1 - 7/30</t>
  </si>
  <si>
    <t>August 2025: 7/31 - 8/31</t>
  </si>
  <si>
    <t>September 2025: 9/1 - 9/30</t>
  </si>
  <si>
    <t>October 2025: 10/1 - 10/30</t>
  </si>
  <si>
    <t>December 2025: 12/2 - 12/31</t>
  </si>
  <si>
    <t>November 2025: 10/31 - 12/1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</si>
</sst>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quot;$&quot;#,##0.00"/>
    <numFmt numFmtId="166" formatCode="0.000"/>
    <numFmt numFmtId="167" formatCode="00000000"/>
    <numFmt numFmtId="168" formatCode="000000000"/>
    <numFmt numFmtId="169" formatCode="m/d;@"/>
  </numFmts>
  <fonts count="18" x14ac:knownFonts="1">
    <font>
      <sz val="10"/>
      <name val="Arial"/>
    </font>
    <font>
      <sz val="12"/>
      <name val="Arial"/>
      <family val="2"/>
    </font>
    <font>
      <sz val="9"/>
      <name val="Arial"/>
      <family val="2"/>
    </font>
    <font>
      <sz val="14"/>
      <name val="Arial"/>
      <family val="2"/>
    </font>
    <font>
      <sz val="8"/>
      <name val="Arial"/>
      <family val="2"/>
    </font>
    <font>
      <sz val="18"/>
      <name val="Arial"/>
      <family val="2"/>
    </font>
    <font>
      <b/>
      <sz val="18"/>
      <name val="Arial"/>
      <family val="2"/>
    </font>
    <font>
      <sz val="10"/>
      <name val="Arial"/>
      <family val="2"/>
    </font>
    <font>
      <b/>
      <sz val="12"/>
      <name val="Arial"/>
      <family val="2"/>
    </font>
    <font>
      <b/>
      <sz val="10"/>
      <name val="Arial"/>
      <family val="2"/>
    </font>
    <font>
      <sz val="8"/>
      <name val="Arial"/>
      <family val="2"/>
    </font>
    <font>
      <sz val="8"/>
      <color indexed="81"/>
      <name val="Tahoma"/>
      <family val="2"/>
    </font>
    <font>
      <b/>
      <sz val="8"/>
      <color indexed="81"/>
      <name val="Tahoma"/>
      <family val="2"/>
    </font>
    <font>
      <b/>
      <sz val="28"/>
      <name val="Arial"/>
      <family val="2"/>
    </font>
    <font>
      <sz val="28"/>
      <name val="Arial"/>
      <family val="2"/>
    </font>
    <font>
      <u/>
      <sz val="10"/>
      <color indexed="12"/>
      <name val="Arial"/>
      <family val="2"/>
    </font>
    <font>
      <b/>
      <u/>
      <sz val="10"/>
      <name val="Arial"/>
      <family val="2"/>
    </font>
    <font>
      <b/>
      <sz val="20"/>
      <name val="Arial"/>
      <family val="2"/>
    </font>
  </fonts>
  <fills count="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41"/>
        <bgColor indexed="64"/>
      </patternFill>
    </fill>
  </fills>
  <borders count="74">
    <border>
      <left/>
      <right/>
      <top/>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dotted">
        <color indexed="64"/>
      </left>
      <right/>
      <top/>
      <bottom style="dotted">
        <color indexed="64"/>
      </bottom>
      <diagonal/>
    </border>
    <border>
      <left style="thin">
        <color indexed="64"/>
      </left>
      <right style="dotted">
        <color indexed="64"/>
      </right>
      <top/>
      <bottom style="dotted">
        <color indexed="64"/>
      </bottom>
      <diagonal/>
    </border>
    <border>
      <left style="dotted">
        <color indexed="64"/>
      </left>
      <right/>
      <top style="dotted">
        <color indexed="64"/>
      </top>
      <bottom/>
      <diagonal/>
    </border>
    <border>
      <left style="thin">
        <color indexed="64"/>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double">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ashed">
        <color indexed="64"/>
      </bottom>
      <diagonal/>
    </border>
    <border>
      <left style="dashed">
        <color indexed="64"/>
      </left>
      <right/>
      <top/>
      <bottom/>
      <diagonal/>
    </border>
    <border>
      <left style="dashed">
        <color indexed="64"/>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dashed">
        <color indexed="64"/>
      </left>
      <right style="dashed">
        <color indexed="64"/>
      </right>
      <top/>
      <bottom style="dashed">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dotted">
        <color indexed="64"/>
      </bottom>
      <diagonal/>
    </border>
    <border>
      <left style="dotted">
        <color indexed="64"/>
      </left>
      <right/>
      <top/>
      <bottom style="dashed">
        <color indexed="64"/>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double">
        <color indexed="64"/>
      </right>
      <top style="double">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n">
        <color indexed="64"/>
      </top>
      <bottom/>
      <diagonal/>
    </border>
    <border>
      <left style="hair">
        <color indexed="64"/>
      </left>
      <right/>
      <top/>
      <bottom style="hair">
        <color indexed="64"/>
      </bottom>
      <diagonal/>
    </border>
    <border>
      <left style="dashed">
        <color indexed="64"/>
      </left>
      <right style="dashed">
        <color indexed="64"/>
      </right>
      <top/>
      <bottom style="hair">
        <color indexed="64"/>
      </bottom>
      <diagonal/>
    </border>
    <border>
      <left/>
      <right/>
      <top/>
      <bottom style="hair">
        <color indexed="64"/>
      </bottom>
      <diagonal/>
    </border>
    <border>
      <left/>
      <right style="dashed">
        <color indexed="64"/>
      </right>
      <top/>
      <bottom style="hair">
        <color indexed="64"/>
      </bottom>
      <diagonal/>
    </border>
    <border>
      <left style="dashed">
        <color indexed="64"/>
      </left>
      <right/>
      <top/>
      <bottom style="hair">
        <color indexed="64"/>
      </bottom>
      <diagonal/>
    </border>
    <border>
      <left style="dotted">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style="dotted">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dashed">
        <color indexed="64"/>
      </top>
      <bottom/>
      <diagonal/>
    </border>
  </borders>
  <cellStyleXfs count="2">
    <xf numFmtId="0" fontId="0" fillId="0" borderId="0"/>
    <xf numFmtId="0" fontId="15" fillId="0" borderId="0" applyNumberFormat="0" applyFill="0" applyBorder="0" applyAlignment="0" applyProtection="0">
      <alignment vertical="top"/>
      <protection locked="0"/>
    </xf>
  </cellStyleXfs>
  <cellXfs count="157">
    <xf numFmtId="0" fontId="0" fillId="0" borderId="0" xfId="0"/>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20" fontId="2" fillId="0" borderId="5" xfId="0" applyNumberFormat="1" applyFont="1" applyBorder="1" applyProtection="1">
      <protection locked="0"/>
    </xf>
    <xf numFmtId="20" fontId="2" fillId="0" borderId="6" xfId="0" applyNumberFormat="1" applyFont="1" applyBorder="1" applyProtection="1">
      <protection locked="0"/>
    </xf>
    <xf numFmtId="20" fontId="2" fillId="0" borderId="7" xfId="0" applyNumberFormat="1" applyFont="1" applyBorder="1" applyProtection="1">
      <protection locked="0"/>
    </xf>
    <xf numFmtId="20" fontId="2" fillId="0" borderId="8" xfId="0" applyNumberFormat="1" applyFont="1" applyBorder="1" applyProtection="1">
      <protection locked="0"/>
    </xf>
    <xf numFmtId="20" fontId="2" fillId="0" borderId="9" xfId="0" applyNumberFormat="1" applyFont="1" applyBorder="1" applyProtection="1">
      <protection locked="0"/>
    </xf>
    <xf numFmtId="20" fontId="2" fillId="0" borderId="10" xfId="0" applyNumberFormat="1" applyFont="1" applyBorder="1" applyProtection="1">
      <protection locked="0"/>
    </xf>
    <xf numFmtId="0" fontId="3" fillId="0" borderId="0" xfId="0" applyFont="1"/>
    <xf numFmtId="0" fontId="4" fillId="0" borderId="0" xfId="0" applyFont="1"/>
    <xf numFmtId="0" fontId="5" fillId="0" borderId="0" xfId="0" applyFont="1"/>
    <xf numFmtId="0" fontId="6" fillId="0" borderId="0" xfId="0" applyFont="1"/>
    <xf numFmtId="164" fontId="2" fillId="0" borderId="11" xfId="0" applyNumberFormat="1" applyFont="1" applyBorder="1"/>
    <xf numFmtId="164" fontId="2" fillId="0" borderId="12" xfId="0" applyNumberFormat="1" applyFont="1" applyBorder="1"/>
    <xf numFmtId="164" fontId="2" fillId="0" borderId="13" xfId="0" applyNumberFormat="1" applyFont="1" applyBorder="1"/>
    <xf numFmtId="0" fontId="0" fillId="0" borderId="14" xfId="0" applyBorder="1"/>
    <xf numFmtId="20" fontId="7" fillId="0" borderId="0" xfId="0" applyNumberFormat="1" applyFont="1"/>
    <xf numFmtId="0" fontId="7" fillId="0" borderId="0" xfId="0" applyFont="1"/>
    <xf numFmtId="164" fontId="7" fillId="0" borderId="0" xfId="0" applyNumberFormat="1" applyFont="1"/>
    <xf numFmtId="16" fontId="7" fillId="0" borderId="0" xfId="0" applyNumberFormat="1" applyFont="1"/>
    <xf numFmtId="166" fontId="7" fillId="0" borderId="0" xfId="0" applyNumberFormat="1" applyFont="1"/>
    <xf numFmtId="0" fontId="4" fillId="0" borderId="0" xfId="0" applyFont="1" applyAlignment="1">
      <alignment horizontal="center" vertical="top" wrapText="1"/>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10" fillId="0" borderId="0" xfId="0" applyFont="1" applyAlignment="1">
      <alignment wrapText="1"/>
    </xf>
    <xf numFmtId="0" fontId="0" fillId="3" borderId="20" xfId="0" applyFill="1" applyBorder="1"/>
    <xf numFmtId="0" fontId="0" fillId="3" borderId="21" xfId="0" applyFill="1" applyBorder="1"/>
    <xf numFmtId="0" fontId="0" fillId="3" borderId="18" xfId="0" applyFill="1" applyBorder="1"/>
    <xf numFmtId="0" fontId="7" fillId="0" borderId="0" xfId="0" applyFont="1" applyAlignment="1">
      <alignment horizontal="center"/>
    </xf>
    <xf numFmtId="0" fontId="1" fillId="0" borderId="22" xfId="0" applyFont="1" applyBorder="1" applyAlignment="1" applyProtection="1">
      <alignment horizontal="center"/>
      <protection locked="0"/>
    </xf>
    <xf numFmtId="0" fontId="0" fillId="3" borderId="23" xfId="0" applyFill="1" applyBorder="1"/>
    <xf numFmtId="49" fontId="2" fillId="0" borderId="8" xfId="0" applyNumberFormat="1" applyFont="1" applyBorder="1" applyProtection="1">
      <protection locked="0"/>
    </xf>
    <xf numFmtId="0" fontId="0" fillId="0" borderId="0" xfId="0" applyAlignment="1">
      <alignment wrapText="1"/>
    </xf>
    <xf numFmtId="0" fontId="0" fillId="0" borderId="0" xfId="0" applyAlignment="1">
      <alignment horizontal="left" wrapText="1"/>
    </xf>
    <xf numFmtId="0" fontId="0" fillId="0" borderId="19" xfId="0" applyBorder="1"/>
    <xf numFmtId="0" fontId="0" fillId="0" borderId="0" xfId="0" applyAlignment="1">
      <alignment horizontal="left"/>
    </xf>
    <xf numFmtId="0" fontId="5" fillId="0" borderId="0" xfId="0" applyFont="1" applyAlignment="1">
      <alignment horizontal="left"/>
    </xf>
    <xf numFmtId="20" fontId="2" fillId="0" borderId="24" xfId="0" applyNumberFormat="1" applyFont="1" applyBorder="1" applyProtection="1">
      <protection locked="0"/>
    </xf>
    <xf numFmtId="20" fontId="2" fillId="0" borderId="25" xfId="0" applyNumberFormat="1" applyFont="1" applyBorder="1" applyProtection="1">
      <protection locked="0"/>
    </xf>
    <xf numFmtId="20" fontId="2" fillId="0" borderId="26" xfId="0" applyNumberFormat="1" applyFont="1" applyBorder="1" applyProtection="1">
      <protection locked="0"/>
    </xf>
    <xf numFmtId="0" fontId="0" fillId="3" borderId="27" xfId="0" applyFill="1" applyBorder="1"/>
    <xf numFmtId="49" fontId="0" fillId="4" borderId="0" xfId="0" applyNumberFormat="1" applyFill="1"/>
    <xf numFmtId="49" fontId="0" fillId="5" borderId="0" xfId="0" applyNumberFormat="1" applyFill="1"/>
    <xf numFmtId="49" fontId="0" fillId="3" borderId="0" xfId="0" applyNumberFormat="1" applyFill="1"/>
    <xf numFmtId="49" fontId="0" fillId="2" borderId="0" xfId="0" applyNumberFormat="1" applyFill="1"/>
    <xf numFmtId="169" fontId="0" fillId="4" borderId="0" xfId="0" applyNumberFormat="1" applyFill="1" applyAlignment="1">
      <alignment horizontal="left"/>
    </xf>
    <xf numFmtId="0" fontId="7" fillId="3" borderId="0" xfId="0" applyFont="1" applyFill="1"/>
    <xf numFmtId="164" fontId="1" fillId="0" borderId="0" xfId="0" applyNumberFormat="1" applyFont="1" applyAlignment="1">
      <alignment horizontal="center"/>
    </xf>
    <xf numFmtId="0" fontId="9" fillId="0" borderId="0" xfId="0" applyFont="1"/>
    <xf numFmtId="0" fontId="0" fillId="2" borderId="59" xfId="0" applyFill="1" applyBorder="1"/>
    <xf numFmtId="0" fontId="0" fillId="2" borderId="60" xfId="0" applyFill="1" applyBorder="1"/>
    <xf numFmtId="0" fontId="0" fillId="2" borderId="61" xfId="0" applyFill="1" applyBorder="1"/>
    <xf numFmtId="0" fontId="0" fillId="2" borderId="62" xfId="0" applyFill="1" applyBorder="1"/>
    <xf numFmtId="0" fontId="0" fillId="2" borderId="63" xfId="0" applyFill="1" applyBorder="1"/>
    <xf numFmtId="0" fontId="0" fillId="2" borderId="64" xfId="0" applyFill="1" applyBorder="1"/>
    <xf numFmtId="0" fontId="0" fillId="2" borderId="65" xfId="0" applyFill="1" applyBorder="1"/>
    <xf numFmtId="0" fontId="0" fillId="2" borderId="66" xfId="0" applyFill="1" applyBorder="1" applyAlignment="1">
      <alignment horizontal="left"/>
    </xf>
    <xf numFmtId="0" fontId="0" fillId="2" borderId="67" xfId="0" applyFill="1" applyBorder="1" applyAlignment="1">
      <alignment horizontal="left"/>
    </xf>
    <xf numFmtId="0" fontId="0" fillId="2" borderId="68" xfId="0" applyFill="1" applyBorder="1"/>
    <xf numFmtId="0" fontId="0" fillId="2" borderId="69" xfId="0" applyFill="1" applyBorder="1" applyAlignment="1">
      <alignment horizontal="left"/>
    </xf>
    <xf numFmtId="0" fontId="0" fillId="2" borderId="70" xfId="0" applyFill="1" applyBorder="1" applyAlignment="1">
      <alignment horizontal="left"/>
    </xf>
    <xf numFmtId="0" fontId="0" fillId="2" borderId="68" xfId="0" applyFill="1" applyBorder="1" applyAlignment="1">
      <alignment horizontal="left"/>
    </xf>
    <xf numFmtId="0" fontId="0" fillId="2" borderId="69" xfId="0" applyFill="1" applyBorder="1"/>
    <xf numFmtId="0" fontId="0" fillId="2" borderId="71" xfId="0" applyFill="1" applyBorder="1" applyAlignment="1">
      <alignment horizontal="left"/>
    </xf>
    <xf numFmtId="0" fontId="0" fillId="2" borderId="72" xfId="0" applyFill="1" applyBorder="1" applyAlignment="1">
      <alignment horizontal="left"/>
    </xf>
    <xf numFmtId="49" fontId="7" fillId="2" borderId="0" xfId="0" applyNumberFormat="1" applyFont="1" applyFill="1"/>
    <xf numFmtId="169" fontId="0" fillId="0" borderId="0" xfId="0" applyNumberFormat="1"/>
    <xf numFmtId="169" fontId="7" fillId="2" borderId="0" xfId="0" applyNumberFormat="1" applyFont="1" applyFill="1" applyAlignment="1">
      <alignment horizontal="center"/>
    </xf>
    <xf numFmtId="49" fontId="7" fillId="4" borderId="0" xfId="0" applyNumberFormat="1" applyFont="1" applyFill="1"/>
    <xf numFmtId="49" fontId="7" fillId="4" borderId="0" xfId="0" applyNumberFormat="1" applyFont="1" applyFill="1" applyAlignment="1">
      <alignment horizontal="center"/>
    </xf>
    <xf numFmtId="49" fontId="0" fillId="2" borderId="0" xfId="0" applyNumberFormat="1" applyFill="1" applyAlignment="1">
      <alignment horizontal="center"/>
    </xf>
    <xf numFmtId="49" fontId="7" fillId="2" borderId="0" xfId="0" applyNumberFormat="1" applyFont="1" applyFill="1" applyAlignment="1">
      <alignment horizontal="center"/>
    </xf>
    <xf numFmtId="0" fontId="9" fillId="4" borderId="0" xfId="0" applyFont="1" applyFill="1" applyAlignment="1">
      <alignment horizontal="center"/>
    </xf>
    <xf numFmtId="0" fontId="16" fillId="3" borderId="0" xfId="0" applyFont="1" applyFill="1" applyAlignment="1">
      <alignment horizontal="center"/>
    </xf>
    <xf numFmtId="0" fontId="0" fillId="0" borderId="0" xfId="0" applyAlignment="1">
      <alignment horizontal="center"/>
    </xf>
    <xf numFmtId="0" fontId="17" fillId="0" borderId="0" xfId="0" applyFont="1" applyAlignment="1">
      <alignment horizontal="center" vertical="center" wrapText="1"/>
    </xf>
    <xf numFmtId="167" fontId="3" fillId="0" borderId="29" xfId="0" applyNumberFormat="1" applyFont="1" applyBorder="1" applyAlignment="1" applyProtection="1">
      <alignment horizontal="center"/>
      <protection locked="0"/>
    </xf>
    <xf numFmtId="167" fontId="3" fillId="0" borderId="30" xfId="0" applyNumberFormat="1" applyFont="1" applyBorder="1" applyAlignment="1" applyProtection="1">
      <alignment horizontal="center"/>
      <protection locked="0"/>
    </xf>
    <xf numFmtId="167" fontId="3" fillId="0" borderId="31" xfId="0" applyNumberFormat="1" applyFont="1" applyBorder="1" applyAlignment="1" applyProtection="1">
      <alignment horizontal="center"/>
      <protection locked="0"/>
    </xf>
    <xf numFmtId="165" fontId="6" fillId="0" borderId="43" xfId="0" applyNumberFormat="1" applyFont="1" applyBorder="1" applyAlignment="1" applyProtection="1">
      <alignment horizontal="center"/>
      <protection locked="0"/>
    </xf>
    <xf numFmtId="165" fontId="6" fillId="0" borderId="44" xfId="0" applyNumberFormat="1" applyFont="1" applyBorder="1" applyAlignment="1" applyProtection="1">
      <alignment horizontal="center"/>
      <protection locked="0"/>
    </xf>
    <xf numFmtId="165" fontId="6" fillId="0" borderId="45" xfId="0" applyNumberFormat="1" applyFont="1" applyBorder="1" applyAlignment="1" applyProtection="1">
      <alignment horizontal="center"/>
      <protection locked="0"/>
    </xf>
    <xf numFmtId="0" fontId="4" fillId="0" borderId="43" xfId="0" applyFont="1" applyBorder="1" applyAlignment="1">
      <alignment horizontal="center" vertical="top" wrapText="1"/>
    </xf>
    <xf numFmtId="0" fontId="4" fillId="0" borderId="44" xfId="0" applyFont="1" applyBorder="1" applyAlignment="1">
      <alignment horizontal="center" vertical="top" wrapText="1"/>
    </xf>
    <xf numFmtId="0" fontId="4" fillId="0" borderId="45" xfId="0" applyFont="1" applyBorder="1" applyAlignment="1">
      <alignment horizontal="center" vertical="top" wrapText="1"/>
    </xf>
    <xf numFmtId="164" fontId="6" fillId="0" borderId="43" xfId="0" applyNumberFormat="1" applyFont="1" applyBorder="1" applyAlignment="1">
      <alignment horizontal="center"/>
    </xf>
    <xf numFmtId="164" fontId="6" fillId="0" borderId="44" xfId="0" applyNumberFormat="1" applyFont="1" applyBorder="1" applyAlignment="1">
      <alignment horizontal="center"/>
    </xf>
    <xf numFmtId="164" fontId="6" fillId="0" borderId="45" xfId="0" applyNumberFormat="1" applyFont="1" applyBorder="1" applyAlignment="1">
      <alignment horizontal="center"/>
    </xf>
    <xf numFmtId="165" fontId="6" fillId="0" borderId="43" xfId="0" applyNumberFormat="1" applyFont="1" applyBorder="1" applyAlignment="1">
      <alignment horizontal="center"/>
    </xf>
    <xf numFmtId="165" fontId="6" fillId="0" borderId="44" xfId="0" applyNumberFormat="1" applyFont="1" applyBorder="1" applyAlignment="1">
      <alignment horizontal="center"/>
    </xf>
    <xf numFmtId="165" fontId="6" fillId="0" borderId="45" xfId="0" applyNumberFormat="1" applyFont="1" applyBorder="1" applyAlignment="1">
      <alignment horizontal="center"/>
    </xf>
    <xf numFmtId="0" fontId="0" fillId="0" borderId="28" xfId="0" applyBorder="1" applyAlignment="1">
      <alignment horizontal="center" vertical="center" wrapText="1"/>
    </xf>
    <xf numFmtId="0" fontId="5" fillId="0" borderId="29" xfId="0" applyFont="1" applyBorder="1" applyAlignment="1" applyProtection="1">
      <alignment horizontal="center"/>
      <protection locked="0"/>
    </xf>
    <xf numFmtId="0" fontId="5" fillId="0" borderId="30" xfId="0" applyFont="1" applyBorder="1" applyAlignment="1" applyProtection="1">
      <alignment horizontal="center"/>
      <protection locked="0"/>
    </xf>
    <xf numFmtId="0" fontId="5" fillId="0" borderId="31" xfId="0" applyFont="1" applyBorder="1" applyAlignment="1" applyProtection="1">
      <alignment horizontal="center"/>
      <protection locked="0"/>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15" fillId="0" borderId="28" xfId="1" applyBorder="1" applyAlignment="1" applyProtection="1">
      <alignment horizontal="center" vertical="center"/>
      <protection locked="0"/>
    </xf>
    <xf numFmtId="0" fontId="13" fillId="0" borderId="33" xfId="0" applyFont="1" applyBorder="1" applyAlignment="1">
      <alignment horizontal="center"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vertic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7" fillId="0" borderId="0" xfId="0" applyFont="1"/>
    <xf numFmtId="0" fontId="0" fillId="0" borderId="0" xfId="0"/>
    <xf numFmtId="0" fontId="0" fillId="0" borderId="32" xfId="0" applyBorder="1" applyAlignment="1">
      <alignment horizontal="left"/>
    </xf>
    <xf numFmtId="0" fontId="3" fillId="0" borderId="29" xfId="0" applyFont="1" applyBorder="1" applyAlignment="1" applyProtection="1">
      <alignment horizontal="center"/>
      <protection locked="0"/>
    </xf>
    <xf numFmtId="0" fontId="3" fillId="0" borderId="30" xfId="0" applyFont="1" applyBorder="1" applyAlignment="1" applyProtection="1">
      <alignment horizontal="center"/>
      <protection locked="0"/>
    </xf>
    <xf numFmtId="0" fontId="3" fillId="0" borderId="31" xfId="0" applyFont="1" applyBorder="1" applyAlignment="1" applyProtection="1">
      <alignment horizontal="center"/>
      <protection locked="0"/>
    </xf>
    <xf numFmtId="0" fontId="3" fillId="0" borderId="29" xfId="0" applyFont="1" applyBorder="1" applyAlignment="1" applyProtection="1">
      <alignment horizontal="left"/>
      <protection locked="0"/>
    </xf>
    <xf numFmtId="0" fontId="3" fillId="0" borderId="30" xfId="0" applyFont="1" applyBorder="1" applyAlignment="1" applyProtection="1">
      <alignment horizontal="left"/>
      <protection locked="0"/>
    </xf>
    <xf numFmtId="0" fontId="3" fillId="0" borderId="31" xfId="0" applyFont="1" applyBorder="1" applyAlignment="1" applyProtection="1">
      <alignment horizontal="left"/>
      <protection locked="0"/>
    </xf>
    <xf numFmtId="0" fontId="5" fillId="0" borderId="54" xfId="0" applyFont="1" applyBorder="1" applyAlignment="1" applyProtection="1">
      <alignment horizontal="left"/>
      <protection locked="0"/>
    </xf>
    <xf numFmtId="168" fontId="5" fillId="0" borderId="29" xfId="0" applyNumberFormat="1" applyFont="1" applyBorder="1" applyAlignment="1" applyProtection="1">
      <alignment horizontal="left"/>
      <protection locked="0"/>
    </xf>
    <xf numFmtId="168" fontId="5" fillId="0" borderId="30" xfId="0" applyNumberFormat="1" applyFont="1" applyBorder="1" applyAlignment="1" applyProtection="1">
      <alignment horizontal="left"/>
      <protection locked="0"/>
    </xf>
    <xf numFmtId="168" fontId="5" fillId="0" borderId="31" xfId="0" applyNumberFormat="1" applyFont="1" applyBorder="1" applyAlignment="1" applyProtection="1">
      <alignment horizontal="left"/>
      <protection locked="0"/>
    </xf>
    <xf numFmtId="0" fontId="0" fillId="0" borderId="35" xfId="0" applyBorder="1" applyAlignment="1">
      <alignment horizontal="center"/>
    </xf>
    <xf numFmtId="0" fontId="0" fillId="0" borderId="73" xfId="0" applyBorder="1" applyAlignment="1">
      <alignment horizontal="center" vertical="center" wrapText="1"/>
    </xf>
    <xf numFmtId="0" fontId="0" fillId="0" borderId="0" xfId="0" applyAlignment="1">
      <alignment horizontal="center" vertical="center" wrapText="1"/>
    </xf>
    <xf numFmtId="0" fontId="0" fillId="0" borderId="42" xfId="0" applyBorder="1" applyAlignment="1">
      <alignment horizontal="center"/>
    </xf>
    <xf numFmtId="0" fontId="0" fillId="0" borderId="51" xfId="0" applyBorder="1" applyAlignment="1">
      <alignment horizontal="center" vertical="center" wrapText="1"/>
    </xf>
    <xf numFmtId="0" fontId="0" fillId="0" borderId="52" xfId="0" applyBorder="1" applyAlignment="1">
      <alignment horizontal="center" vertical="center"/>
    </xf>
    <xf numFmtId="169" fontId="2" fillId="0" borderId="46" xfId="0" applyNumberFormat="1" applyFont="1" applyBorder="1" applyAlignment="1">
      <alignment horizontal="center"/>
    </xf>
    <xf numFmtId="169" fontId="0" fillId="0" borderId="47" xfId="0" applyNumberFormat="1" applyBorder="1" applyAlignment="1">
      <alignment horizontal="center"/>
    </xf>
    <xf numFmtId="164" fontId="1" fillId="0" borderId="53" xfId="0" applyNumberFormat="1" applyFont="1" applyBorder="1" applyAlignment="1">
      <alignment horizontal="center"/>
    </xf>
    <xf numFmtId="164" fontId="1" fillId="0" borderId="48" xfId="0" applyNumberFormat="1" applyFont="1" applyBorder="1" applyAlignment="1">
      <alignment horizontal="center"/>
    </xf>
    <xf numFmtId="164" fontId="1" fillId="0" borderId="49" xfId="0" applyNumberFormat="1" applyFont="1" applyBorder="1" applyAlignment="1">
      <alignment horizontal="center"/>
    </xf>
    <xf numFmtId="164" fontId="1" fillId="0" borderId="50" xfId="0" applyNumberFormat="1" applyFont="1" applyBorder="1" applyAlignment="1">
      <alignment horizontal="center"/>
    </xf>
    <xf numFmtId="49" fontId="2" fillId="0" borderId="46" xfId="0" applyNumberFormat="1" applyFont="1" applyBorder="1" applyAlignment="1">
      <alignment horizontal="center"/>
    </xf>
    <xf numFmtId="49" fontId="0" fillId="0" borderId="47" xfId="0" applyNumberFormat="1" applyBorder="1" applyAlignment="1">
      <alignment horizontal="center"/>
    </xf>
    <xf numFmtId="14" fontId="2" fillId="0" borderId="46" xfId="0" applyNumberFormat="1" applyFont="1" applyBorder="1" applyAlignment="1">
      <alignment horizontal="center"/>
    </xf>
    <xf numFmtId="14" fontId="2" fillId="0" borderId="47" xfId="0" applyNumberFormat="1" applyFont="1" applyBorder="1" applyAlignment="1">
      <alignment horizontal="center"/>
    </xf>
    <xf numFmtId="0" fontId="0" fillId="0" borderId="58" xfId="0" applyBorder="1" applyAlignment="1">
      <alignment horizontal="center"/>
    </xf>
    <xf numFmtId="0" fontId="5" fillId="0" borderId="28" xfId="0" applyFont="1" applyBorder="1" applyAlignment="1">
      <alignment horizontal="center"/>
    </xf>
    <xf numFmtId="0" fontId="0" fillId="0" borderId="28" xfId="0" applyBorder="1" applyAlignment="1">
      <alignment horizontal="center"/>
    </xf>
    <xf numFmtId="0" fontId="8" fillId="0" borderId="55" xfId="0" applyFont="1" applyBorder="1" applyAlignment="1">
      <alignment horizontal="center" vertical="top" wrapText="1"/>
    </xf>
    <xf numFmtId="0" fontId="8" fillId="0" borderId="56" xfId="0" applyFont="1" applyBorder="1" applyAlignment="1">
      <alignment horizontal="center" vertical="top" wrapText="1"/>
    </xf>
    <xf numFmtId="0" fontId="8" fillId="0" borderId="57" xfId="0" applyFont="1" applyBorder="1" applyAlignment="1">
      <alignment horizontal="center" vertical="top" wrapText="1"/>
    </xf>
    <xf numFmtId="0" fontId="0" fillId="0" borderId="44" xfId="0" applyBorder="1"/>
    <xf numFmtId="0" fontId="0" fillId="0" borderId="45" xfId="0" applyBorder="1"/>
    <xf numFmtId="169" fontId="2" fillId="0" borderId="47" xfId="0" applyNumberFormat="1" applyFont="1" applyBorder="1" applyAlignment="1">
      <alignment horizontal="center"/>
    </xf>
    <xf numFmtId="0" fontId="4" fillId="0" borderId="0" xfId="0" applyFont="1" applyAlignment="1">
      <alignment vertical="top" wrapText="1"/>
    </xf>
    <xf numFmtId="0" fontId="0" fillId="0" borderId="0" xfId="0" applyAlignment="1">
      <alignment vertical="top" wrapText="1"/>
    </xf>
    <xf numFmtId="0" fontId="10" fillId="0" borderId="0" xfId="0" applyFont="1" applyAlignment="1">
      <alignment horizontal="left" vertical="top" wrapText="1"/>
    </xf>
    <xf numFmtId="0" fontId="9" fillId="0" borderId="0" xfId="0" applyFont="1" applyAlignment="1">
      <alignment horizontal="center"/>
    </xf>
    <xf numFmtId="0" fontId="15" fillId="0" borderId="28" xfId="1" applyBorder="1" applyAlignment="1" applyProtection="1">
      <alignment horizontal="center"/>
      <protection locked="0"/>
    </xf>
    <xf numFmtId="0" fontId="0" fillId="0" borderId="0" xfId="0" applyAlignment="1">
      <alignment horizontal="left" vertical="top" wrapText="1"/>
    </xf>
    <xf numFmtId="0" fontId="0" fillId="0" borderId="0" xfId="0"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85725</xdr:colOff>
      <xdr:row>0</xdr:row>
      <xdr:rowOff>66676</xdr:rowOff>
    </xdr:from>
    <xdr:to>
      <xdr:col>7</xdr:col>
      <xdr:colOff>177800</xdr:colOff>
      <xdr:row>2</xdr:row>
      <xdr:rowOff>208202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6775" y="66676"/>
          <a:ext cx="2047875" cy="4939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209550</xdr:colOff>
      <xdr:row>0</xdr:row>
      <xdr:rowOff>19050</xdr:rowOff>
    </xdr:from>
    <xdr:to>
      <xdr:col>13</xdr:col>
      <xdr:colOff>95250</xdr:colOff>
      <xdr:row>2</xdr:row>
      <xdr:rowOff>142875</xdr:rowOff>
    </xdr:to>
    <xdr:pic>
      <xdr:nvPicPr>
        <xdr:cNvPr id="2" name="Picture 2" descr="Cal Poly Logo" title="Cal Poly 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24275" y="19050"/>
          <a:ext cx="1447800" cy="447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13</xdr:col>
      <xdr:colOff>219075</xdr:colOff>
      <xdr:row>9</xdr:row>
      <xdr:rowOff>40773</xdr:rowOff>
    </xdr:from>
    <xdr:ext cx="5070937" cy="937629"/>
    <xdr:sp macro="" textlink="">
      <xdr:nvSpPr>
        <xdr:cNvPr id="3" name="Rectangle 2">
          <a:extLst>
            <a:ext uri="{FF2B5EF4-FFF2-40B4-BE49-F238E27FC236}">
              <a16:creationId xmlns:a16="http://schemas.microsoft.com/office/drawing/2014/main" id="{00000000-0008-0000-0100-000003000000}"/>
            </a:ext>
          </a:extLst>
        </xdr:cNvPr>
        <xdr:cNvSpPr/>
      </xdr:nvSpPr>
      <xdr:spPr>
        <a:xfrm>
          <a:off x="5295900" y="2041023"/>
          <a:ext cx="5070937" cy="937629"/>
        </a:xfrm>
        <a:prstGeom prst="rect">
          <a:avLst/>
        </a:prstGeom>
        <a:noFill/>
        <a:ln>
          <a:noFill/>
        </a:ln>
      </xdr:spPr>
      <xdr:txBody>
        <a:bodyPr wrap="square" lIns="91440" tIns="45720" rIns="91440" bIns="45720">
          <a:spAutoFit/>
        </a:bodyPr>
        <a:lstStyle/>
        <a:p>
          <a:pPr algn="ctr"/>
          <a:r>
            <a:rPr lang="en-US" sz="5400" b="1" cap="none" spc="0">
              <a:ln w="12700">
                <a:solidFill>
                  <a:schemeClr val="tx2">
                    <a:satMod val="155000"/>
                  </a:schemeClr>
                </a:solidFill>
                <a:prstDash val="solid"/>
              </a:ln>
              <a:solidFill>
                <a:srgbClr val="FF0000"/>
              </a:solidFill>
              <a:effectLst>
                <a:outerShdw blurRad="41275" dist="20320" dir="1800000" algn="tl" rotWithShape="0">
                  <a:srgbClr val="000000">
                    <a:alpha val="40000"/>
                  </a:srgbClr>
                </a:outerShdw>
              </a:effectLst>
            </a:rPr>
            <a:t>Example</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afd.calpoly.edu/payroll/students/late-student-pay"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fd.calpoly.edu/payroll/student_paydates.asp" TargetMode="External"/><Relationship Id="rId1" Type="http://schemas.openxmlformats.org/officeDocument/2006/relationships/hyperlink" Target="http://www.afd.calpoly.edu/payroll/student_paydates.as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72"/>
  <sheetViews>
    <sheetView tabSelected="1" zoomScaleNormal="100" workbookViewId="0">
      <selection activeCell="K26" sqref="K26"/>
    </sheetView>
  </sheetViews>
  <sheetFormatPr defaultRowHeight="12.75" x14ac:dyDescent="0.2"/>
  <cols>
    <col min="1" max="21" width="5.85546875" customWidth="1"/>
    <col min="22" max="22" width="12.140625" customWidth="1"/>
  </cols>
  <sheetData>
    <row r="1" spans="1:23" ht="15" customHeight="1" x14ac:dyDescent="0.2">
      <c r="A1" s="103">
        <v>600</v>
      </c>
      <c r="B1" s="104"/>
      <c r="C1" s="125"/>
      <c r="D1" s="78"/>
      <c r="E1" s="78"/>
      <c r="F1" s="78"/>
      <c r="G1" s="78"/>
      <c r="H1" s="78"/>
      <c r="O1" s="79" t="s">
        <v>417</v>
      </c>
      <c r="P1" s="79"/>
      <c r="Q1" s="79"/>
      <c r="R1" s="79"/>
      <c r="S1" s="79"/>
      <c r="T1" s="79"/>
      <c r="U1" s="79"/>
      <c r="V1" s="79"/>
      <c r="W1" s="36"/>
    </row>
    <row r="2" spans="1:23" x14ac:dyDescent="0.2">
      <c r="A2" s="105"/>
      <c r="B2" s="106"/>
      <c r="C2" s="125"/>
      <c r="D2" s="78"/>
      <c r="E2" s="78"/>
      <c r="F2" s="78"/>
      <c r="G2" s="78"/>
      <c r="H2" s="78"/>
      <c r="O2" s="79"/>
      <c r="P2" s="79"/>
      <c r="Q2" s="79"/>
      <c r="R2" s="79"/>
      <c r="S2" s="79"/>
      <c r="T2" s="79"/>
      <c r="U2" s="79"/>
      <c r="V2" s="79"/>
      <c r="W2" s="36"/>
    </row>
    <row r="3" spans="1:23" ht="18" customHeight="1" x14ac:dyDescent="0.2">
      <c r="A3" s="107"/>
      <c r="B3" s="108"/>
      <c r="C3" s="125"/>
      <c r="D3" s="78"/>
      <c r="E3" s="78"/>
      <c r="F3" s="78"/>
      <c r="G3" s="78"/>
      <c r="H3" s="78"/>
      <c r="O3" s="79"/>
      <c r="P3" s="79"/>
      <c r="Q3" s="79"/>
      <c r="R3" s="79"/>
      <c r="S3" s="79"/>
      <c r="T3" s="79"/>
      <c r="U3" s="79"/>
      <c r="V3" s="79"/>
      <c r="W3" s="36"/>
    </row>
    <row r="4" spans="1:23" ht="63.75" customHeight="1" x14ac:dyDescent="0.2">
      <c r="B4" s="95" t="s">
        <v>408</v>
      </c>
      <c r="C4" s="95"/>
      <c r="D4" s="95"/>
      <c r="E4" s="95"/>
      <c r="F4" s="95"/>
      <c r="G4" s="95"/>
      <c r="H4" s="95"/>
      <c r="I4" s="102" t="s">
        <v>367</v>
      </c>
      <c r="J4" s="102"/>
      <c r="K4" s="102"/>
      <c r="L4" s="102"/>
      <c r="M4" s="102"/>
      <c r="N4" s="102"/>
      <c r="O4" s="95" t="s">
        <v>416</v>
      </c>
      <c r="P4" s="95"/>
      <c r="Q4" s="95"/>
      <c r="R4" s="95"/>
      <c r="S4" s="95"/>
      <c r="T4" s="95"/>
      <c r="U4" s="95"/>
      <c r="V4" s="95"/>
    </row>
    <row r="5" spans="1:23" s="13" customFormat="1" ht="24" customHeight="1" x14ac:dyDescent="0.35">
      <c r="B5" s="121"/>
      <c r="C5" s="121"/>
      <c r="D5" s="121"/>
      <c r="E5" s="121"/>
      <c r="F5" s="121"/>
      <c r="G5" s="121"/>
      <c r="H5" s="121"/>
      <c r="I5" s="122"/>
      <c r="J5" s="123"/>
      <c r="K5" s="123"/>
      <c r="L5" s="123"/>
      <c r="M5" s="123"/>
      <c r="N5" s="124"/>
      <c r="O5" s="96" t="s">
        <v>426</v>
      </c>
      <c r="P5" s="97"/>
      <c r="Q5" s="97"/>
      <c r="R5" s="97"/>
      <c r="S5" s="97"/>
      <c r="T5" s="97"/>
      <c r="U5" s="97"/>
      <c r="V5" s="98"/>
    </row>
    <row r="6" spans="1:23" ht="15" customHeight="1" x14ac:dyDescent="0.2">
      <c r="B6" s="114" t="s">
        <v>26</v>
      </c>
      <c r="C6" s="114"/>
      <c r="D6" s="114"/>
      <c r="E6" s="114"/>
      <c r="F6" s="114"/>
      <c r="G6" s="114"/>
      <c r="H6" s="114"/>
      <c r="I6" s="99" t="s">
        <v>27</v>
      </c>
      <c r="J6" s="100"/>
      <c r="K6" s="100"/>
      <c r="L6" s="100"/>
      <c r="M6" s="100"/>
      <c r="N6" s="101"/>
      <c r="O6" s="99" t="s">
        <v>28</v>
      </c>
      <c r="P6" s="100"/>
      <c r="Q6" s="100"/>
      <c r="R6" s="100"/>
      <c r="S6" s="100"/>
      <c r="T6" s="100"/>
      <c r="U6" s="100"/>
      <c r="V6" s="101"/>
    </row>
    <row r="7" spans="1:23" s="11" customFormat="1" ht="20.100000000000001" customHeight="1" x14ac:dyDescent="0.25">
      <c r="B7" s="118"/>
      <c r="C7" s="119"/>
      <c r="D7" s="119"/>
      <c r="E7" s="119"/>
      <c r="F7" s="119"/>
      <c r="G7" s="119"/>
      <c r="H7" s="120"/>
      <c r="I7" s="115"/>
      <c r="J7" s="116"/>
      <c r="K7" s="117"/>
      <c r="L7" s="80"/>
      <c r="M7" s="81"/>
      <c r="N7" s="82"/>
      <c r="O7" s="118"/>
      <c r="P7" s="119"/>
      <c r="Q7" s="119"/>
      <c r="R7" s="119"/>
      <c r="S7" s="119"/>
      <c r="T7" s="119"/>
      <c r="U7" s="119"/>
      <c r="V7" s="120"/>
    </row>
    <row r="8" spans="1:23" ht="15" customHeight="1" x14ac:dyDescent="0.2">
      <c r="B8" s="114" t="s">
        <v>29</v>
      </c>
      <c r="C8" s="114"/>
      <c r="D8" s="114"/>
      <c r="E8" s="114"/>
      <c r="F8" s="114"/>
      <c r="G8" s="114"/>
      <c r="H8" s="114"/>
      <c r="I8" s="25" t="s">
        <v>30</v>
      </c>
      <c r="J8" s="26"/>
      <c r="K8" s="26"/>
      <c r="L8" s="25" t="s">
        <v>31</v>
      </c>
      <c r="M8" s="26"/>
      <c r="N8" s="27"/>
      <c r="O8" s="99" t="s">
        <v>32</v>
      </c>
      <c r="P8" s="100"/>
      <c r="Q8" s="100"/>
      <c r="R8" s="100"/>
      <c r="S8" s="100"/>
      <c r="T8" s="100"/>
      <c r="U8" s="100"/>
      <c r="V8" s="101"/>
    </row>
    <row r="9" spans="1:23" ht="6.75" customHeight="1" x14ac:dyDescent="0.2"/>
    <row r="10" spans="1:23" s="14" customFormat="1" ht="24" customHeight="1" x14ac:dyDescent="0.35">
      <c r="B10" s="112" t="s">
        <v>39</v>
      </c>
      <c r="C10" s="113"/>
      <c r="D10" s="113"/>
      <c r="E10" s="32" t="s">
        <v>37</v>
      </c>
      <c r="F10" s="33"/>
      <c r="H10" s="89">
        <f>V36</f>
        <v>0</v>
      </c>
      <c r="I10" s="90"/>
      <c r="J10" s="91"/>
      <c r="K10" s="83"/>
      <c r="L10" s="84"/>
      <c r="M10" s="85"/>
      <c r="N10" s="92">
        <f>H10*K10</f>
        <v>0</v>
      </c>
      <c r="O10" s="93"/>
      <c r="P10" s="94"/>
    </row>
    <row r="11" spans="1:23" s="12" customFormat="1" ht="24" customHeight="1" x14ac:dyDescent="0.2">
      <c r="E11" s="32" t="s">
        <v>38</v>
      </c>
      <c r="F11" s="33"/>
      <c r="H11" s="86" t="s">
        <v>34</v>
      </c>
      <c r="I11" s="147"/>
      <c r="J11" s="148"/>
      <c r="K11" s="86" t="s">
        <v>33</v>
      </c>
      <c r="L11" s="87"/>
      <c r="M11" s="88"/>
      <c r="N11" s="86" t="s">
        <v>9</v>
      </c>
      <c r="O11" s="87"/>
      <c r="P11" s="88"/>
    </row>
    <row r="12" spans="1:23" s="12" customFormat="1" ht="6.75" customHeight="1" thickBot="1" x14ac:dyDescent="0.25">
      <c r="H12" s="24"/>
      <c r="I12" s="24"/>
      <c r="J12" s="24"/>
      <c r="K12" s="24"/>
      <c r="L12" s="24"/>
      <c r="M12" s="24"/>
      <c r="N12" s="24"/>
      <c r="O12" s="24"/>
      <c r="P12" s="24"/>
    </row>
    <row r="13" spans="1:23" s="12" customFormat="1" ht="15" customHeight="1" thickTop="1" thickBot="1" x14ac:dyDescent="0.25">
      <c r="H13" s="144" t="s">
        <v>17</v>
      </c>
      <c r="I13" s="145"/>
      <c r="J13" s="145"/>
      <c r="K13" s="145"/>
      <c r="L13" s="145"/>
      <c r="M13" s="145"/>
      <c r="N13" s="145"/>
      <c r="O13" s="145"/>
      <c r="P13" s="146"/>
    </row>
    <row r="14" spans="1:23" ht="5.25" customHeight="1" thickTop="1" thickBot="1" x14ac:dyDescent="0.25"/>
    <row r="15" spans="1:23" ht="13.5" thickTop="1" x14ac:dyDescent="0.2">
      <c r="A15" s="109" t="s">
        <v>7</v>
      </c>
      <c r="B15" s="110"/>
      <c r="C15" s="111"/>
      <c r="D15" s="109" t="s">
        <v>2</v>
      </c>
      <c r="E15" s="110"/>
      <c r="F15" s="111"/>
      <c r="G15" s="109" t="s">
        <v>3</v>
      </c>
      <c r="H15" s="110"/>
      <c r="I15" s="111"/>
      <c r="J15" s="109" t="s">
        <v>4</v>
      </c>
      <c r="K15" s="110"/>
      <c r="L15" s="111"/>
      <c r="M15" s="109" t="s">
        <v>5</v>
      </c>
      <c r="N15" s="110"/>
      <c r="O15" s="111"/>
      <c r="P15" s="109" t="s">
        <v>6</v>
      </c>
      <c r="Q15" s="110"/>
      <c r="R15" s="111"/>
      <c r="S15" s="109" t="s">
        <v>8</v>
      </c>
      <c r="T15" s="110"/>
      <c r="U15" s="128"/>
      <c r="V15" s="129" t="s">
        <v>353</v>
      </c>
    </row>
    <row r="16" spans="1:23" ht="13.5" thickBot="1" x14ac:dyDescent="0.25">
      <c r="A16" s="4" t="s">
        <v>0</v>
      </c>
      <c r="B16" s="1" t="s">
        <v>1</v>
      </c>
      <c r="C16" s="3"/>
      <c r="D16" s="4" t="s">
        <v>0</v>
      </c>
      <c r="E16" s="1" t="s">
        <v>1</v>
      </c>
      <c r="F16" s="3"/>
      <c r="G16" s="4" t="s">
        <v>0</v>
      </c>
      <c r="H16" s="1" t="s">
        <v>1</v>
      </c>
      <c r="I16" s="3"/>
      <c r="J16" s="4" t="s">
        <v>0</v>
      </c>
      <c r="K16" s="1" t="s">
        <v>1</v>
      </c>
      <c r="L16" s="3"/>
      <c r="M16" s="4" t="s">
        <v>0</v>
      </c>
      <c r="N16" s="1" t="s">
        <v>1</v>
      </c>
      <c r="O16" s="3"/>
      <c r="P16" s="4" t="s">
        <v>0</v>
      </c>
      <c r="Q16" s="1" t="s">
        <v>1</v>
      </c>
      <c r="R16" s="3"/>
      <c r="S16" s="4" t="s">
        <v>0</v>
      </c>
      <c r="T16" s="2" t="s">
        <v>1</v>
      </c>
      <c r="U16" s="18"/>
      <c r="V16" s="130"/>
    </row>
    <row r="17" spans="1:22" ht="13.5" thickTop="1" x14ac:dyDescent="0.2">
      <c r="A17" s="41"/>
      <c r="B17" s="5"/>
      <c r="C17" s="15">
        <f>ROUND((B17-A17)/(1/24) + 0.049,1)</f>
        <v>0</v>
      </c>
      <c r="D17" s="6"/>
      <c r="E17" s="5"/>
      <c r="F17" s="15">
        <f>ROUND((E17-D17)/(1/24) + 0.049,1)</f>
        <v>0</v>
      </c>
      <c r="G17" s="6"/>
      <c r="H17" s="5"/>
      <c r="I17" s="15">
        <f>ROUND((H17-G17)/(1/24) + 0.049,1)</f>
        <v>0</v>
      </c>
      <c r="J17" s="6"/>
      <c r="K17" s="5"/>
      <c r="L17" s="15">
        <f>ROUND((K17-J17)/(1/24) + 0.049,1)</f>
        <v>0</v>
      </c>
      <c r="M17" s="6"/>
      <c r="N17" s="5"/>
      <c r="O17" s="15">
        <f>ROUND((N17-M17)/(1/24) + 0.049,1)</f>
        <v>0</v>
      </c>
      <c r="P17" s="6"/>
      <c r="Q17" s="5"/>
      <c r="R17" s="15">
        <f>ROUND((Q17-P17)/(1/24) + 0.049,1)</f>
        <v>0</v>
      </c>
      <c r="S17" s="6"/>
      <c r="T17" s="5"/>
      <c r="U17" s="15">
        <f>ROUND((T17-S17)/(1/24) + 0.049,1)</f>
        <v>0</v>
      </c>
      <c r="V17" s="133">
        <f>C19+F19+I19+L19+O19+R19+U19</f>
        <v>0</v>
      </c>
    </row>
    <row r="18" spans="1:22" x14ac:dyDescent="0.2">
      <c r="A18" s="42"/>
      <c r="B18" s="7"/>
      <c r="C18" s="15">
        <f>ROUND((B18-A18)/(1/24) + 0.049,1)</f>
        <v>0</v>
      </c>
      <c r="D18" s="8"/>
      <c r="E18" s="7"/>
      <c r="F18" s="15">
        <f>ROUND((E18-D18)/(1/24) + 0.049,1)</f>
        <v>0</v>
      </c>
      <c r="G18" s="8"/>
      <c r="H18" s="7"/>
      <c r="I18" s="15">
        <f>ROUND((H18-G18)/(1/24) + 0.049,1)</f>
        <v>0</v>
      </c>
      <c r="J18" s="8"/>
      <c r="K18" s="7"/>
      <c r="L18" s="15">
        <f>ROUND((K18-J18)/(1/24) + 0.049,1)</f>
        <v>0</v>
      </c>
      <c r="M18" s="8"/>
      <c r="N18" s="7"/>
      <c r="O18" s="15">
        <f>ROUND((N18-M18)/(1/24) + 0.049,1)</f>
        <v>0</v>
      </c>
      <c r="P18" s="8"/>
      <c r="Q18" s="7"/>
      <c r="R18" s="15">
        <f>ROUND((Q18-P18)/(1/24) + 0.049,1)</f>
        <v>0</v>
      </c>
      <c r="S18" s="8"/>
      <c r="T18" s="7"/>
      <c r="U18" s="15">
        <f>ROUND((T18-S18)/(1/24) + 0.049,1)</f>
        <v>0</v>
      </c>
      <c r="V18" s="134"/>
    </row>
    <row r="19" spans="1:22" ht="13.5" thickBot="1" x14ac:dyDescent="0.25">
      <c r="A19" s="131" t="str">
        <f>VLOOKUP(O5,Dates,6,FALSE)</f>
        <v>----</v>
      </c>
      <c r="B19" s="132"/>
      <c r="C19" s="16">
        <f>C18+C17</f>
        <v>0</v>
      </c>
      <c r="D19" s="131" t="str">
        <f>VLOOKUP(O5,Dates,7,FALSE)</f>
        <v>----</v>
      </c>
      <c r="E19" s="132"/>
      <c r="F19" s="16">
        <f>F18+F17</f>
        <v>0</v>
      </c>
      <c r="G19" s="131" t="str">
        <f>VLOOKUP(O5,Dates,8,FALSE)</f>
        <v>----</v>
      </c>
      <c r="H19" s="149"/>
      <c r="I19" s="16">
        <f>I18+I17</f>
        <v>0</v>
      </c>
      <c r="J19" s="131" t="str">
        <f>VLOOKUP(O5,Dates,9,FALSE)</f>
        <v>1/1</v>
      </c>
      <c r="K19" s="132"/>
      <c r="L19" s="16">
        <f>L18+L17</f>
        <v>0</v>
      </c>
      <c r="M19" s="131" t="str">
        <f>VLOOKUP(O5,Dates,10,FALSE)</f>
        <v>1/2</v>
      </c>
      <c r="N19" s="132"/>
      <c r="O19" s="16">
        <f>O18+O17</f>
        <v>0</v>
      </c>
      <c r="P19" s="131" t="str">
        <f>VLOOKUP(O5,Dates,11,FALSE)</f>
        <v>1/3</v>
      </c>
      <c r="Q19" s="132"/>
      <c r="R19" s="16">
        <f>R18+R17</f>
        <v>0</v>
      </c>
      <c r="S19" s="131" t="str">
        <f>VLOOKUP(O5,Dates,12,FALSE)</f>
        <v>1/4</v>
      </c>
      <c r="T19" s="132"/>
      <c r="U19" s="16">
        <f>U18+U17</f>
        <v>0</v>
      </c>
      <c r="V19" s="134"/>
    </row>
    <row r="20" spans="1:22" x14ac:dyDescent="0.2">
      <c r="A20" s="43"/>
      <c r="B20" s="9"/>
      <c r="C20" s="15">
        <f>ROUND((B20-A20)/(1/24) + 0.049,1)</f>
        <v>0</v>
      </c>
      <c r="D20" s="10"/>
      <c r="E20" s="9"/>
      <c r="F20" s="15">
        <f>ROUND((E20-D20)/(1/24) + 0.049,1)</f>
        <v>0</v>
      </c>
      <c r="G20" s="10"/>
      <c r="H20" s="9"/>
      <c r="I20" s="15">
        <f>ROUND((H20-G20)/(1/24) + 0.049,1)</f>
        <v>0</v>
      </c>
      <c r="J20" s="10"/>
      <c r="K20" s="9"/>
      <c r="L20" s="15">
        <f>ROUND((K20-J20)/(1/24) + 0.049,1)</f>
        <v>0</v>
      </c>
      <c r="M20" s="10"/>
      <c r="N20" s="9"/>
      <c r="O20" s="15">
        <f>ROUND((N20-M20)/(1/24) + 0.049,1)</f>
        <v>0</v>
      </c>
      <c r="P20" s="10"/>
      <c r="Q20" s="9"/>
      <c r="R20" s="15">
        <f>ROUND((Q20-P20)/(1/24) + 0.049,1)</f>
        <v>0</v>
      </c>
      <c r="S20" s="10"/>
      <c r="T20" s="9"/>
      <c r="U20" s="15">
        <f>ROUND((T20-S20)/(1/24) + 0.049,1)</f>
        <v>0</v>
      </c>
      <c r="V20" s="134">
        <f>C22+F22+I22+L22+O22+R22+U22</f>
        <v>0</v>
      </c>
    </row>
    <row r="21" spans="1:22" x14ac:dyDescent="0.2">
      <c r="A21" s="42"/>
      <c r="B21" s="7"/>
      <c r="C21" s="15">
        <f>ROUND((B21-A21)/(1/24) + 0.049,1)</f>
        <v>0</v>
      </c>
      <c r="D21" s="8"/>
      <c r="E21" s="7"/>
      <c r="F21" s="15">
        <f>ROUND((E21-D21)/(1/24) + 0.049,1)</f>
        <v>0</v>
      </c>
      <c r="G21" s="8"/>
      <c r="H21" s="7"/>
      <c r="I21" s="15">
        <f>ROUND((H21-G21)/(1/24) + 0.049,1)</f>
        <v>0</v>
      </c>
      <c r="J21" s="8"/>
      <c r="K21" s="7"/>
      <c r="L21" s="15">
        <f>ROUND((K21-J21)/(1/24) + 0.049,1)</f>
        <v>0</v>
      </c>
      <c r="M21" s="8"/>
      <c r="N21" s="7"/>
      <c r="O21" s="15">
        <f>ROUND((N21-M21)/(1/24) + 0.049,1)</f>
        <v>0</v>
      </c>
      <c r="P21" s="8"/>
      <c r="Q21" s="7"/>
      <c r="R21" s="15">
        <f>ROUND((Q21-P21)/(1/24) + 0.049,1)</f>
        <v>0</v>
      </c>
      <c r="S21" s="8"/>
      <c r="T21" s="7"/>
      <c r="U21" s="15">
        <f>ROUND((T21-S21)/(1/24) + 0.049,1)</f>
        <v>0</v>
      </c>
      <c r="V21" s="134"/>
    </row>
    <row r="22" spans="1:22" ht="13.5" thickBot="1" x14ac:dyDescent="0.25">
      <c r="A22" s="131" t="str">
        <f>VLOOKUP(O5,Dates,13,FALSE)</f>
        <v>1/5</v>
      </c>
      <c r="B22" s="132"/>
      <c r="C22" s="16">
        <f>C21+C20</f>
        <v>0</v>
      </c>
      <c r="D22" s="131" t="str">
        <f>VLOOKUP(O5,Dates,14,FALSE)</f>
        <v>1/6</v>
      </c>
      <c r="E22" s="132"/>
      <c r="F22" s="16">
        <f>F21+F20</f>
        <v>0</v>
      </c>
      <c r="G22" s="131" t="str">
        <f>VLOOKUP(O5,Dates,15,FALSE)</f>
        <v>1/7</v>
      </c>
      <c r="H22" s="132"/>
      <c r="I22" s="16">
        <f>I21+I20</f>
        <v>0</v>
      </c>
      <c r="J22" s="131" t="str">
        <f>VLOOKUP(O5,Dates,16,FALSE)</f>
        <v>1/8</v>
      </c>
      <c r="K22" s="132"/>
      <c r="L22" s="16">
        <f>L21+L20</f>
        <v>0</v>
      </c>
      <c r="M22" s="131" t="str">
        <f>VLOOKUP(O5,Dates,17,FALSE)</f>
        <v>1/9</v>
      </c>
      <c r="N22" s="132"/>
      <c r="O22" s="16">
        <f>O21+O20</f>
        <v>0</v>
      </c>
      <c r="P22" s="131" t="str">
        <f>VLOOKUP(O5,Dates,18,FALSE)</f>
        <v>1/10</v>
      </c>
      <c r="Q22" s="132"/>
      <c r="R22" s="16">
        <f>R21+R20</f>
        <v>0</v>
      </c>
      <c r="S22" s="131" t="str">
        <f>VLOOKUP(O5,Dates,19,FALSE)</f>
        <v>1/11</v>
      </c>
      <c r="T22" s="132"/>
      <c r="U22" s="16">
        <f>U21+U20</f>
        <v>0</v>
      </c>
      <c r="V22" s="134"/>
    </row>
    <row r="23" spans="1:22" x14ac:dyDescent="0.2">
      <c r="A23" s="43"/>
      <c r="B23" s="9"/>
      <c r="C23" s="15">
        <f>ROUND((B23-A23)/(1/24) + 0.049,1)</f>
        <v>0</v>
      </c>
      <c r="D23" s="10"/>
      <c r="E23" s="9"/>
      <c r="F23" s="15">
        <f>ROUND((E23-D23)/(1/24) + 0.049,1)</f>
        <v>0</v>
      </c>
      <c r="G23" s="10"/>
      <c r="H23" s="9"/>
      <c r="I23" s="15">
        <f>ROUND((H23-G23)/(1/24) + 0.049,1)</f>
        <v>0</v>
      </c>
      <c r="J23" s="10"/>
      <c r="K23" s="9"/>
      <c r="L23" s="15">
        <f>ROUND((K23-J23)/(1/24) + 0.049,1)</f>
        <v>0</v>
      </c>
      <c r="M23" s="10"/>
      <c r="N23" s="9"/>
      <c r="O23" s="15">
        <f>ROUND((N23-M23)/(1/24) + 0.049,1)</f>
        <v>0</v>
      </c>
      <c r="P23" s="10"/>
      <c r="Q23" s="9"/>
      <c r="R23" s="15">
        <f>ROUND((Q23-P23)/(1/24) + 0.049,1)</f>
        <v>0</v>
      </c>
      <c r="S23" s="10"/>
      <c r="T23" s="9"/>
      <c r="U23" s="15">
        <f>ROUND((T23-S23)/(1/24) + 0.049,1)</f>
        <v>0</v>
      </c>
      <c r="V23" s="134">
        <f>C25+F25+I25+L25+O25+R25+U25</f>
        <v>0</v>
      </c>
    </row>
    <row r="24" spans="1:22" x14ac:dyDescent="0.2">
      <c r="A24" s="42"/>
      <c r="B24" s="7"/>
      <c r="C24" s="15">
        <f>ROUND((B24-A24)/(1/24) + 0.049,1)</f>
        <v>0</v>
      </c>
      <c r="D24" s="8"/>
      <c r="E24" s="7"/>
      <c r="F24" s="15">
        <f>ROUND((E24-D24)/(1/24) + 0.049,1)</f>
        <v>0</v>
      </c>
      <c r="G24" s="8"/>
      <c r="H24" s="7"/>
      <c r="I24" s="15">
        <f>ROUND((H24-G24)/(1/24) + 0.049,1)</f>
        <v>0</v>
      </c>
      <c r="J24" s="8"/>
      <c r="K24" s="7"/>
      <c r="L24" s="15">
        <f>ROUND((K24-J24)/(1/24) + 0.049,1)</f>
        <v>0</v>
      </c>
      <c r="M24" s="8"/>
      <c r="N24" s="7"/>
      <c r="O24" s="15">
        <f>ROUND((N24-M24)/(1/24) + 0.049,1)</f>
        <v>0</v>
      </c>
      <c r="P24" s="8"/>
      <c r="Q24" s="7"/>
      <c r="R24" s="15">
        <f>ROUND((Q24-P24)/(1/24) + 0.049,1)</f>
        <v>0</v>
      </c>
      <c r="S24" s="8"/>
      <c r="T24" s="7"/>
      <c r="U24" s="15">
        <f>ROUND((T24-S24)/(1/24) + 0.049,1)</f>
        <v>0</v>
      </c>
      <c r="V24" s="134"/>
    </row>
    <row r="25" spans="1:22" ht="13.5" thickBot="1" x14ac:dyDescent="0.25">
      <c r="A25" s="131" t="str">
        <f>VLOOKUP(O5,Dates,20,FALSE)</f>
        <v>1/12</v>
      </c>
      <c r="B25" s="132"/>
      <c r="C25" s="16">
        <f>C24+C23</f>
        <v>0</v>
      </c>
      <c r="D25" s="131" t="str">
        <f>VLOOKUP(O5,Dates,21,FALSE)</f>
        <v>1/13</v>
      </c>
      <c r="E25" s="132"/>
      <c r="F25" s="16">
        <f>F24+F23</f>
        <v>0</v>
      </c>
      <c r="G25" s="131" t="str">
        <f>VLOOKUP(O5,Dates,22,FALSE)</f>
        <v>1/14</v>
      </c>
      <c r="H25" s="132"/>
      <c r="I25" s="16">
        <f>I24+I23</f>
        <v>0</v>
      </c>
      <c r="J25" s="131" t="str">
        <f>VLOOKUP(O5,Dates,23,FALSE)</f>
        <v>1/15</v>
      </c>
      <c r="K25" s="132"/>
      <c r="L25" s="16">
        <f>L24+L23</f>
        <v>0</v>
      </c>
      <c r="M25" s="131" t="str">
        <f>VLOOKUP(O5,Dates,24,FALSE)</f>
        <v>1/16</v>
      </c>
      <c r="N25" s="132"/>
      <c r="O25" s="16">
        <f>O24+O23</f>
        <v>0</v>
      </c>
      <c r="P25" s="131" t="str">
        <f>VLOOKUP(O5,Dates,25,FALSE)</f>
        <v>1/17</v>
      </c>
      <c r="Q25" s="132"/>
      <c r="R25" s="16">
        <f>R24+R23</f>
        <v>0</v>
      </c>
      <c r="S25" s="131" t="str">
        <f>VLOOKUP(O5,Dates,26,FALSE)</f>
        <v>1/18</v>
      </c>
      <c r="T25" s="132"/>
      <c r="U25" s="16">
        <f>U24+U23</f>
        <v>0</v>
      </c>
      <c r="V25" s="134"/>
    </row>
    <row r="26" spans="1:22" x14ac:dyDescent="0.2">
      <c r="A26" s="43"/>
      <c r="B26" s="9"/>
      <c r="C26" s="15">
        <f>ROUND((B26-A26)/(1/24) + 0.049,1)</f>
        <v>0</v>
      </c>
      <c r="D26" s="10"/>
      <c r="E26" s="9"/>
      <c r="F26" s="15">
        <f>ROUND((E26-D26)/(1/24) + 0.049,1)</f>
        <v>0</v>
      </c>
      <c r="G26" s="10"/>
      <c r="H26" s="9"/>
      <c r="I26" s="15">
        <f>ROUND((H26-G26)/(1/24) + 0.049,1)</f>
        <v>0</v>
      </c>
      <c r="J26" s="10"/>
      <c r="K26" s="9"/>
      <c r="L26" s="15">
        <f>ROUND((K26-J26)/(1/24) + 0.049,1)</f>
        <v>0</v>
      </c>
      <c r="M26" s="10"/>
      <c r="N26" s="9"/>
      <c r="O26" s="15">
        <f>ROUND((N26-M26)/(1/24) + 0.049,1)</f>
        <v>0</v>
      </c>
      <c r="P26" s="10"/>
      <c r="Q26" s="9"/>
      <c r="R26" s="15">
        <f>ROUND((Q26-P26)/(1/24) + 0.049,1)</f>
        <v>0</v>
      </c>
      <c r="S26" s="10"/>
      <c r="T26" s="9"/>
      <c r="U26" s="15">
        <f>ROUND((T26-S26)/(1/24) + 0.049,1)</f>
        <v>0</v>
      </c>
      <c r="V26" s="134">
        <f>C28+F28+I28+L28+O28+R28+U28</f>
        <v>0</v>
      </c>
    </row>
    <row r="27" spans="1:22" x14ac:dyDescent="0.2">
      <c r="A27" s="42"/>
      <c r="B27" s="7"/>
      <c r="C27" s="15">
        <f>ROUND((B27-A27)/(1/24) + 0.049,1)</f>
        <v>0</v>
      </c>
      <c r="D27" s="8"/>
      <c r="E27" s="7"/>
      <c r="F27" s="15">
        <f>ROUND((E27-D27)/(1/24) + 0.049,1)</f>
        <v>0</v>
      </c>
      <c r="G27" s="8"/>
      <c r="H27" s="7"/>
      <c r="I27" s="15">
        <f>ROUND((H27-G27)/(1/24) + 0.049,1)</f>
        <v>0</v>
      </c>
      <c r="J27" s="8"/>
      <c r="K27" s="7"/>
      <c r="L27" s="15">
        <f>ROUND((K27-J27)/(1/24) + 0.049,1)</f>
        <v>0</v>
      </c>
      <c r="M27" s="35"/>
      <c r="N27" s="7"/>
      <c r="O27" s="15">
        <f>ROUND((N27-M27)/(1/24) + 0.049,1)</f>
        <v>0</v>
      </c>
      <c r="P27" s="8"/>
      <c r="Q27" s="7"/>
      <c r="R27" s="15">
        <f>ROUND((Q27-P27)/(1/24) + 0.049,1)</f>
        <v>0</v>
      </c>
      <c r="S27" s="8"/>
      <c r="T27" s="7"/>
      <c r="U27" s="15">
        <f>ROUND((T27-S27)/(1/24) + 0.049,1)</f>
        <v>0</v>
      </c>
      <c r="V27" s="134"/>
    </row>
    <row r="28" spans="1:22" ht="13.5" thickBot="1" x14ac:dyDescent="0.25">
      <c r="A28" s="131" t="str">
        <f>VLOOKUP(O5,Dates,27,FALSE)</f>
        <v>1/19</v>
      </c>
      <c r="B28" s="132"/>
      <c r="C28" s="16">
        <f>C27+C26</f>
        <v>0</v>
      </c>
      <c r="D28" s="131" t="str">
        <f>VLOOKUP(O5,Dates,28,FALSE)</f>
        <v>1/20</v>
      </c>
      <c r="E28" s="132"/>
      <c r="F28" s="16">
        <f>F27+F26</f>
        <v>0</v>
      </c>
      <c r="G28" s="131" t="str">
        <f>VLOOKUP(O5,Dates,29,FALSE)</f>
        <v>1/21</v>
      </c>
      <c r="H28" s="132"/>
      <c r="I28" s="16">
        <f>I27+I26</f>
        <v>0</v>
      </c>
      <c r="J28" s="131" t="str">
        <f>VLOOKUP(O5,Dates,30,FALSE)</f>
        <v>1/22</v>
      </c>
      <c r="K28" s="132"/>
      <c r="L28" s="16">
        <f>L27+L26</f>
        <v>0</v>
      </c>
      <c r="M28" s="131" t="str">
        <f>VLOOKUP(O5,Dates,31,FALSE)</f>
        <v>1/23</v>
      </c>
      <c r="N28" s="132"/>
      <c r="O28" s="16">
        <f>O27+O26</f>
        <v>0</v>
      </c>
      <c r="P28" s="131" t="str">
        <f>VLOOKUP(O5,Dates,32,FALSE)</f>
        <v>1/24</v>
      </c>
      <c r="Q28" s="132"/>
      <c r="R28" s="16">
        <f>R27+R26</f>
        <v>0</v>
      </c>
      <c r="S28" s="131" t="str">
        <f>VLOOKUP(O5,Dates,33,FALSE)</f>
        <v>1/25</v>
      </c>
      <c r="T28" s="132"/>
      <c r="U28" s="16">
        <f>U27+U26</f>
        <v>0</v>
      </c>
      <c r="V28" s="134"/>
    </row>
    <row r="29" spans="1:22" x14ac:dyDescent="0.2">
      <c r="A29" s="43"/>
      <c r="B29" s="9"/>
      <c r="C29" s="15">
        <f>ROUND((B29-A29)/(1/24) + 0.049,1)</f>
        <v>0</v>
      </c>
      <c r="D29" s="10"/>
      <c r="E29" s="9"/>
      <c r="F29" s="15">
        <f>ROUND((E29-D29)/(1/24) + 0.049,1)</f>
        <v>0</v>
      </c>
      <c r="G29" s="10"/>
      <c r="H29" s="9"/>
      <c r="I29" s="15">
        <f>ROUND((H29-G29)/(1/24) + 0.049,1)</f>
        <v>0</v>
      </c>
      <c r="J29" s="10"/>
      <c r="K29" s="9"/>
      <c r="L29" s="15">
        <f>ROUND((K29-J29)/(1/24) + 0.049,1)</f>
        <v>0</v>
      </c>
      <c r="M29" s="10"/>
      <c r="N29" s="9"/>
      <c r="O29" s="15">
        <f>ROUND((N29-M29)/(1/24) + 0.049,1)</f>
        <v>0</v>
      </c>
      <c r="P29" s="10"/>
      <c r="Q29" s="9"/>
      <c r="R29" s="15">
        <f>ROUND((Q29-P29)/(1/24) + 0.049,1)</f>
        <v>0</v>
      </c>
      <c r="S29" s="10"/>
      <c r="T29" s="9"/>
      <c r="U29" s="15">
        <f>ROUND((T29-S29)/(1/24) + 0.049,1)</f>
        <v>0</v>
      </c>
      <c r="V29" s="134">
        <f>C31+F31+I31+L31+O31+R31+U31</f>
        <v>0</v>
      </c>
    </row>
    <row r="30" spans="1:22" x14ac:dyDescent="0.2">
      <c r="A30" s="42"/>
      <c r="B30" s="7"/>
      <c r="C30" s="15">
        <f>ROUND((B30-A30)/(1/24) + 0.049,1)</f>
        <v>0</v>
      </c>
      <c r="D30" s="8"/>
      <c r="E30" s="7"/>
      <c r="F30" s="15">
        <f>ROUND((E30-D30)/(1/24) + 0.049,1)</f>
        <v>0</v>
      </c>
      <c r="G30" s="8"/>
      <c r="H30" s="7"/>
      <c r="I30" s="15">
        <f>ROUND((H30-G30)/(1/24) + 0.049,1)</f>
        <v>0</v>
      </c>
      <c r="J30" s="8"/>
      <c r="K30" s="7"/>
      <c r="L30" s="15">
        <f>ROUND((K30-J30)/(1/24) + 0.049,1)</f>
        <v>0</v>
      </c>
      <c r="M30" s="8"/>
      <c r="N30" s="7"/>
      <c r="O30" s="15">
        <f>ROUND((N30-M30)/(1/24) + 0.049,1)</f>
        <v>0</v>
      </c>
      <c r="P30" s="8"/>
      <c r="Q30" s="7"/>
      <c r="R30" s="15">
        <f>ROUND((Q30-P30)/(1/24) + 0.049,1)</f>
        <v>0</v>
      </c>
      <c r="S30" s="8"/>
      <c r="T30" s="7"/>
      <c r="U30" s="15">
        <f>ROUND((T30-S30)/(1/24) + 0.049,1)</f>
        <v>0</v>
      </c>
      <c r="V30" s="134"/>
    </row>
    <row r="31" spans="1:22" ht="13.5" thickBot="1" x14ac:dyDescent="0.25">
      <c r="A31" s="131" t="str">
        <f>VLOOKUP(O5,Dates,34,FALSE)</f>
        <v>1/26</v>
      </c>
      <c r="B31" s="132"/>
      <c r="C31" s="17">
        <f>C30+C29</f>
        <v>0</v>
      </c>
      <c r="D31" s="131" t="str">
        <f>VLOOKUP(O5,Dates,35,FALSE)</f>
        <v>1/27</v>
      </c>
      <c r="E31" s="132"/>
      <c r="F31" s="17">
        <f>F30+F29</f>
        <v>0</v>
      </c>
      <c r="G31" s="131" t="str">
        <f>VLOOKUP(O5,Dates,36,FALSE)</f>
        <v>1/28</v>
      </c>
      <c r="H31" s="132"/>
      <c r="I31" s="17">
        <f>I30+I29</f>
        <v>0</v>
      </c>
      <c r="J31" s="131" t="str">
        <f>VLOOKUP(O5,Dates,37,FALSE)</f>
        <v>1/29</v>
      </c>
      <c r="K31" s="132"/>
      <c r="L31" s="17">
        <f>L30+L29</f>
        <v>0</v>
      </c>
      <c r="M31" s="131" t="str">
        <f>VLOOKUP(O5,Dates,38,FALSE)</f>
        <v>1/30</v>
      </c>
      <c r="N31" s="132"/>
      <c r="O31" s="17">
        <f>O30+O29</f>
        <v>0</v>
      </c>
      <c r="P31" s="131" t="str">
        <f>VLOOKUP(O5,Dates,39,FALSE)</f>
        <v>----</v>
      </c>
      <c r="Q31" s="132"/>
      <c r="R31" s="17">
        <f>R30+R29</f>
        <v>0</v>
      </c>
      <c r="S31" s="131" t="str">
        <f>VLOOKUP(O5,Dates,40,FALSE)</f>
        <v>----</v>
      </c>
      <c r="T31" s="132"/>
      <c r="U31" s="17">
        <f>U30+U29</f>
        <v>0</v>
      </c>
      <c r="V31" s="134"/>
    </row>
    <row r="32" spans="1:22" ht="12.75" customHeight="1" thickTop="1" x14ac:dyDescent="0.2">
      <c r="A32" s="41"/>
      <c r="B32" s="5"/>
      <c r="C32" s="15">
        <f>ROUND((B32-A32)/(1/24) + 0.049,1)</f>
        <v>0</v>
      </c>
      <c r="D32" s="6"/>
      <c r="E32" s="5"/>
      <c r="F32" s="15">
        <f>ROUND((E32-D32)/(1/24) + 0.049,1)</f>
        <v>0</v>
      </c>
      <c r="G32" s="6"/>
      <c r="H32" s="5"/>
      <c r="I32" s="15">
        <f>ROUND((H32-G32)/(1/24) + 0.049,1)</f>
        <v>0</v>
      </c>
      <c r="J32" s="6"/>
      <c r="K32" s="5"/>
      <c r="L32" s="15">
        <f>ROUND((K32-J32)/(1/24) + 0.049,1)</f>
        <v>0</v>
      </c>
      <c r="M32" s="6"/>
      <c r="N32" s="5"/>
      <c r="O32" s="15">
        <f>ROUND((N32-M32)/(1/24) + 0.049,1)</f>
        <v>0</v>
      </c>
      <c r="P32" s="6"/>
      <c r="Q32" s="5"/>
      <c r="R32" s="15">
        <f>ROUND((Q32-P32)/(1/24) + 0.049,1)</f>
        <v>0</v>
      </c>
      <c r="S32" s="6"/>
      <c r="T32" s="5"/>
      <c r="U32" s="15">
        <f>ROUND((T32-S32)/(1/24) + 0.049,1)</f>
        <v>0</v>
      </c>
      <c r="V32" s="133">
        <f>C34+F34+I34+L34+O34+R34+U34</f>
        <v>0</v>
      </c>
    </row>
    <row r="33" spans="1:47" ht="12.75" customHeight="1" x14ac:dyDescent="0.2">
      <c r="A33" s="42"/>
      <c r="B33" s="7"/>
      <c r="C33" s="15">
        <f>ROUND((B33-A33)/(1/24) + 0.049,1)</f>
        <v>0</v>
      </c>
      <c r="D33" s="8"/>
      <c r="E33" s="7"/>
      <c r="F33" s="15">
        <f>ROUND((E33-D33)/(1/24) + 0.049,1)</f>
        <v>0</v>
      </c>
      <c r="G33" s="8"/>
      <c r="H33" s="7"/>
      <c r="I33" s="15">
        <f>ROUND((H33-G33)/(1/24) + 0.049,1)</f>
        <v>0</v>
      </c>
      <c r="J33" s="8"/>
      <c r="K33" s="7"/>
      <c r="L33" s="15">
        <f>ROUND((K33-J33)/(1/24) + 0.049,1)</f>
        <v>0</v>
      </c>
      <c r="M33" s="8"/>
      <c r="N33" s="7"/>
      <c r="O33" s="15">
        <f>ROUND((N33-M33)/(1/24) + 0.049,1)</f>
        <v>0</v>
      </c>
      <c r="P33" s="8"/>
      <c r="Q33" s="7"/>
      <c r="R33" s="15">
        <f>ROUND((Q33-P33)/(1/24) + 0.049,1)</f>
        <v>0</v>
      </c>
      <c r="S33" s="8"/>
      <c r="T33" s="7"/>
      <c r="U33" s="15">
        <f>ROUND((T33-S33)/(1/24) + 0.049,1)</f>
        <v>0</v>
      </c>
      <c r="V33" s="134"/>
    </row>
    <row r="34" spans="1:47" ht="13.5" thickBot="1" x14ac:dyDescent="0.25">
      <c r="A34" s="131" t="str">
        <f>VLOOKUP(O5,Dates,41,FALSE)</f>
        <v>----</v>
      </c>
      <c r="B34" s="132"/>
      <c r="C34" s="16">
        <f>C33+C32</f>
        <v>0</v>
      </c>
      <c r="D34" s="131" t="str">
        <f>VLOOKUP(O5,Dates,42,FALSE)</f>
        <v>----</v>
      </c>
      <c r="E34" s="132"/>
      <c r="F34" s="16">
        <f>F33+F32</f>
        <v>0</v>
      </c>
      <c r="G34" s="139" t="str">
        <f>VLOOKUP(O5,Dates,43,FALSE)</f>
        <v>----</v>
      </c>
      <c r="H34" s="140"/>
      <c r="I34" s="16">
        <f>I33+I32</f>
        <v>0</v>
      </c>
      <c r="J34" s="137" t="s">
        <v>100</v>
      </c>
      <c r="K34" s="138"/>
      <c r="L34" s="16">
        <f>L33+L32</f>
        <v>0</v>
      </c>
      <c r="M34" s="137" t="s">
        <v>100</v>
      </c>
      <c r="N34" s="138"/>
      <c r="O34" s="16">
        <f>O33+O32</f>
        <v>0</v>
      </c>
      <c r="P34" s="137" t="s">
        <v>100</v>
      </c>
      <c r="Q34" s="138"/>
      <c r="R34" s="16">
        <f>R33+R32</f>
        <v>0</v>
      </c>
      <c r="S34" s="137" t="s">
        <v>100</v>
      </c>
      <c r="T34" s="138"/>
      <c r="U34" s="16">
        <f>U33+U32</f>
        <v>0</v>
      </c>
      <c r="V34" s="134"/>
    </row>
    <row r="35" spans="1:47" ht="3" customHeight="1" x14ac:dyDescent="0.2">
      <c r="A35" s="29"/>
      <c r="B35" s="30"/>
      <c r="C35" s="34"/>
      <c r="D35" s="31"/>
      <c r="E35" s="30"/>
      <c r="F35" s="29"/>
      <c r="G35" s="31"/>
      <c r="H35" s="31"/>
      <c r="I35" s="31"/>
      <c r="J35" s="30"/>
      <c r="K35" s="29"/>
      <c r="L35" s="31"/>
      <c r="M35" s="31"/>
      <c r="N35" s="31"/>
      <c r="O35" s="31"/>
      <c r="P35" s="31"/>
      <c r="Q35" s="31"/>
      <c r="R35" s="44"/>
      <c r="S35" s="31"/>
      <c r="T35" s="31"/>
      <c r="U35" s="44"/>
      <c r="V35" s="30"/>
      <c r="W35" s="38"/>
    </row>
    <row r="36" spans="1:47" ht="18.75" customHeight="1" x14ac:dyDescent="0.2">
      <c r="A36" s="36"/>
      <c r="B36" s="126" t="s">
        <v>16</v>
      </c>
      <c r="C36" s="126"/>
      <c r="D36" s="126"/>
      <c r="E36" s="126"/>
      <c r="F36" s="126"/>
      <c r="G36" s="126"/>
      <c r="H36" s="126"/>
      <c r="I36" s="126"/>
      <c r="J36" s="37"/>
      <c r="L36" s="126" t="s">
        <v>15</v>
      </c>
      <c r="M36" s="126"/>
      <c r="N36" s="126"/>
      <c r="O36" s="126"/>
      <c r="P36" s="126"/>
      <c r="Q36" s="126"/>
      <c r="R36" s="126"/>
      <c r="S36" s="126"/>
      <c r="T36" s="37"/>
      <c r="V36" s="135">
        <f>SUM(V17:V34)</f>
        <v>0</v>
      </c>
    </row>
    <row r="37" spans="1:47" ht="18.75" customHeight="1" thickBot="1" x14ac:dyDescent="0.25">
      <c r="B37" s="127"/>
      <c r="C37" s="127"/>
      <c r="D37" s="127"/>
      <c r="E37" s="127"/>
      <c r="F37" s="127"/>
      <c r="G37" s="127"/>
      <c r="H37" s="127"/>
      <c r="I37" s="127"/>
      <c r="L37" s="127"/>
      <c r="M37" s="127"/>
      <c r="N37" s="127"/>
      <c r="O37" s="127"/>
      <c r="P37" s="127"/>
      <c r="Q37" s="127"/>
      <c r="R37" s="127"/>
      <c r="S37" s="127"/>
      <c r="V37" s="136"/>
    </row>
    <row r="38" spans="1:47" ht="30.75" customHeight="1" thickTop="1" x14ac:dyDescent="0.35">
      <c r="A38" s="13"/>
      <c r="B38" s="142"/>
      <c r="C38" s="142"/>
      <c r="D38" s="142"/>
      <c r="E38" s="142"/>
      <c r="F38" s="142"/>
      <c r="G38" s="142"/>
      <c r="H38" s="142"/>
      <c r="I38" s="142"/>
      <c r="J38" s="40"/>
      <c r="L38" s="143"/>
      <c r="M38" s="143"/>
      <c r="N38" s="143"/>
      <c r="O38" s="143"/>
      <c r="P38" s="143"/>
      <c r="Q38" s="143"/>
      <c r="R38" s="143"/>
      <c r="S38" s="143"/>
      <c r="T38" s="39"/>
      <c r="V38" s="51"/>
    </row>
    <row r="39" spans="1:47" ht="30.75" customHeight="1" x14ac:dyDescent="0.2">
      <c r="B39" s="141" t="s">
        <v>14</v>
      </c>
      <c r="C39" s="141"/>
      <c r="D39" s="141"/>
      <c r="E39" s="141"/>
      <c r="F39" s="141"/>
      <c r="G39" s="141"/>
      <c r="H39" s="141"/>
      <c r="I39" s="141"/>
      <c r="L39" s="141" t="s">
        <v>36</v>
      </c>
      <c r="M39" s="141"/>
      <c r="N39" s="141"/>
      <c r="O39" s="141"/>
      <c r="P39" s="141"/>
      <c r="Q39" s="141"/>
      <c r="R39" s="141"/>
      <c r="S39" s="141"/>
      <c r="V39" s="51"/>
    </row>
    <row r="40" spans="1:47" ht="17.25" customHeight="1" x14ac:dyDescent="0.2">
      <c r="A40" s="52" t="s">
        <v>18</v>
      </c>
      <c r="V40" s="51"/>
    </row>
    <row r="41" spans="1:47" x14ac:dyDescent="0.2">
      <c r="A41" s="60" t="s">
        <v>19</v>
      </c>
      <c r="B41" s="61" t="s">
        <v>25</v>
      </c>
      <c r="C41" s="61" t="s">
        <v>20</v>
      </c>
      <c r="D41" s="62" t="s">
        <v>40</v>
      </c>
      <c r="E41" s="63"/>
      <c r="F41" s="64" t="s">
        <v>21</v>
      </c>
      <c r="G41" s="62"/>
      <c r="H41" s="65"/>
      <c r="I41" s="65"/>
      <c r="J41" s="66"/>
      <c r="K41" s="64" t="s">
        <v>22</v>
      </c>
      <c r="L41" s="65"/>
      <c r="M41" s="65"/>
      <c r="N41" s="65"/>
      <c r="O41" s="65"/>
      <c r="P41" s="65"/>
      <c r="Q41" s="65"/>
      <c r="R41" s="67" t="s">
        <v>23</v>
      </c>
      <c r="S41" s="62"/>
      <c r="T41" s="65"/>
      <c r="U41" s="67" t="s">
        <v>24</v>
      </c>
      <c r="V41" s="68"/>
    </row>
    <row r="42" spans="1:47" ht="27.75" customHeight="1" x14ac:dyDescent="0.2">
      <c r="A42" s="53"/>
      <c r="B42" s="54"/>
      <c r="C42" s="54"/>
      <c r="D42" s="55"/>
      <c r="E42" s="56"/>
      <c r="F42" s="57"/>
      <c r="G42" s="55"/>
      <c r="H42" s="55"/>
      <c r="I42" s="55"/>
      <c r="J42" s="56"/>
      <c r="K42" s="57"/>
      <c r="L42" s="55"/>
      <c r="M42" s="55"/>
      <c r="N42" s="55"/>
      <c r="O42" s="55"/>
      <c r="P42" s="55"/>
      <c r="Q42" s="55"/>
      <c r="R42" s="58"/>
      <c r="S42" s="55"/>
      <c r="T42" s="55"/>
      <c r="U42" s="58"/>
      <c r="V42" s="59"/>
    </row>
    <row r="43" spans="1:47" hidden="1" x14ac:dyDescent="0.2"/>
    <row r="44" spans="1:47" hidden="1" x14ac:dyDescent="0.2">
      <c r="A44" s="77" t="s">
        <v>359</v>
      </c>
      <c r="B44" s="77"/>
      <c r="C44" s="77"/>
      <c r="D44" s="77" t="s">
        <v>360</v>
      </c>
      <c r="E44" s="77" t="s">
        <v>360</v>
      </c>
      <c r="F44" s="77" t="s">
        <v>360</v>
      </c>
      <c r="G44" s="77" t="s">
        <v>360</v>
      </c>
      <c r="H44" s="77" t="s">
        <v>360</v>
      </c>
      <c r="I44" s="47" t="s">
        <v>409</v>
      </c>
      <c r="J44" s="47" t="s">
        <v>410</v>
      </c>
      <c r="K44" s="47" t="s">
        <v>411</v>
      </c>
      <c r="L44" s="47" t="s">
        <v>412</v>
      </c>
      <c r="M44" s="47" t="s">
        <v>413</v>
      </c>
      <c r="N44" s="47" t="s">
        <v>414</v>
      </c>
      <c r="O44" s="47" t="s">
        <v>415</v>
      </c>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row>
    <row r="45" spans="1:47" hidden="1" x14ac:dyDescent="0.2">
      <c r="A45" s="76" t="s">
        <v>418</v>
      </c>
      <c r="B45" s="76"/>
      <c r="C45" s="76"/>
      <c r="D45" s="50" t="s">
        <v>419</v>
      </c>
      <c r="E45" s="50"/>
      <c r="F45" s="50"/>
      <c r="G45" s="50"/>
      <c r="H45" s="50"/>
      <c r="I45" s="72" t="s">
        <v>100</v>
      </c>
      <c r="J45" s="72" t="s">
        <v>100</v>
      </c>
      <c r="K45" s="72" t="s">
        <v>125</v>
      </c>
      <c r="L45" s="72" t="s">
        <v>126</v>
      </c>
      <c r="M45" s="72" t="s">
        <v>127</v>
      </c>
      <c r="N45" s="45" t="s">
        <v>128</v>
      </c>
      <c r="O45" s="72" t="s">
        <v>129</v>
      </c>
      <c r="P45" s="72" t="s">
        <v>130</v>
      </c>
      <c r="Q45" s="72" t="s">
        <v>131</v>
      </c>
      <c r="R45" s="45" t="s">
        <v>132</v>
      </c>
      <c r="S45" s="72" t="s">
        <v>133</v>
      </c>
      <c r="T45" s="72" t="s">
        <v>134</v>
      </c>
      <c r="U45" s="72" t="s">
        <v>135</v>
      </c>
      <c r="V45" s="45" t="s">
        <v>154</v>
      </c>
      <c r="W45" s="72" t="s">
        <v>155</v>
      </c>
      <c r="X45" s="72" t="s">
        <v>136</v>
      </c>
      <c r="Y45" s="72" t="s">
        <v>137</v>
      </c>
      <c r="Z45" s="45" t="s">
        <v>138</v>
      </c>
      <c r="AA45" s="72" t="s">
        <v>139</v>
      </c>
      <c r="AB45" s="72" t="s">
        <v>140</v>
      </c>
      <c r="AC45" s="72" t="s">
        <v>141</v>
      </c>
      <c r="AD45" s="72" t="s">
        <v>142</v>
      </c>
      <c r="AE45" s="72" t="s">
        <v>143</v>
      </c>
      <c r="AF45" s="72" t="s">
        <v>144</v>
      </c>
      <c r="AG45" s="45" t="s">
        <v>145</v>
      </c>
      <c r="AH45" s="72" t="s">
        <v>146</v>
      </c>
      <c r="AI45" s="72" t="s">
        <v>147</v>
      </c>
      <c r="AJ45" s="72" t="s">
        <v>148</v>
      </c>
      <c r="AK45" s="45" t="s">
        <v>149</v>
      </c>
      <c r="AL45" s="72" t="s">
        <v>150</v>
      </c>
      <c r="AM45" s="72" t="s">
        <v>151</v>
      </c>
      <c r="AN45" s="72" t="s">
        <v>152</v>
      </c>
      <c r="AO45" s="72" t="s">
        <v>100</v>
      </c>
      <c r="AP45" s="72" t="s">
        <v>100</v>
      </c>
      <c r="AQ45" s="72" t="s">
        <v>100</v>
      </c>
      <c r="AR45" s="72" t="s">
        <v>100</v>
      </c>
      <c r="AS45" s="72" t="s">
        <v>100</v>
      </c>
      <c r="AT45" s="72" t="s">
        <v>100</v>
      </c>
      <c r="AU45" s="73" t="s">
        <v>99</v>
      </c>
    </row>
    <row r="46" spans="1:47" hidden="1" x14ac:dyDescent="0.2">
      <c r="A46" s="76" t="s">
        <v>418</v>
      </c>
      <c r="B46" s="76"/>
      <c r="C46" s="76"/>
      <c r="D46" s="50" t="s">
        <v>421</v>
      </c>
      <c r="E46" s="50"/>
      <c r="F46" s="50"/>
      <c r="G46" s="50"/>
      <c r="H46" s="50"/>
      <c r="I46" s="72" t="s">
        <v>100</v>
      </c>
      <c r="J46" s="72" t="s">
        <v>100</v>
      </c>
      <c r="K46" s="72" t="s">
        <v>100</v>
      </c>
      <c r="L46" s="72" t="s">
        <v>100</v>
      </c>
      <c r="M46" s="72" t="s">
        <v>361</v>
      </c>
      <c r="N46" s="72" t="s">
        <v>153</v>
      </c>
      <c r="O46" s="72" t="s">
        <v>157</v>
      </c>
      <c r="P46" s="72" t="s">
        <v>158</v>
      </c>
      <c r="Q46" s="72" t="s">
        <v>159</v>
      </c>
      <c r="R46" s="72" t="s">
        <v>160</v>
      </c>
      <c r="S46" s="72" t="s">
        <v>161</v>
      </c>
      <c r="T46" s="72" t="s">
        <v>162</v>
      </c>
      <c r="U46" s="72" t="s">
        <v>156</v>
      </c>
      <c r="V46" s="72" t="s">
        <v>163</v>
      </c>
      <c r="W46" s="72" t="s">
        <v>170</v>
      </c>
      <c r="X46" s="72" t="s">
        <v>171</v>
      </c>
      <c r="Y46" s="72" t="s">
        <v>172</v>
      </c>
      <c r="Z46" s="72" t="s">
        <v>173</v>
      </c>
      <c r="AA46" s="72" t="s">
        <v>174</v>
      </c>
      <c r="AB46" s="72" t="s">
        <v>175</v>
      </c>
      <c r="AC46" s="72" t="s">
        <v>176</v>
      </c>
      <c r="AD46" s="72" t="s">
        <v>177</v>
      </c>
      <c r="AE46" s="72" t="s">
        <v>178</v>
      </c>
      <c r="AF46" s="72" t="s">
        <v>179</v>
      </c>
      <c r="AG46" s="72" t="s">
        <v>180</v>
      </c>
      <c r="AH46" s="72" t="s">
        <v>181</v>
      </c>
      <c r="AI46" s="72" t="s">
        <v>182</v>
      </c>
      <c r="AJ46" s="72" t="s">
        <v>183</v>
      </c>
      <c r="AK46" s="72" t="s">
        <v>184</v>
      </c>
      <c r="AL46" s="72" t="s">
        <v>185</v>
      </c>
      <c r="AM46" s="72" t="s">
        <v>186</v>
      </c>
      <c r="AN46" s="72" t="s">
        <v>187</v>
      </c>
      <c r="AO46" s="72" t="s">
        <v>188</v>
      </c>
      <c r="AP46" s="72" t="s">
        <v>189</v>
      </c>
      <c r="AQ46" s="72" t="s">
        <v>355</v>
      </c>
      <c r="AR46" s="72" t="s">
        <v>100</v>
      </c>
      <c r="AS46" s="72" t="s">
        <v>100</v>
      </c>
      <c r="AT46" s="72" t="s">
        <v>100</v>
      </c>
      <c r="AU46" s="73" t="s">
        <v>99</v>
      </c>
    </row>
    <row r="47" spans="1:47" hidden="1" x14ac:dyDescent="0.2">
      <c r="A47" s="76" t="s">
        <v>418</v>
      </c>
      <c r="B47" s="76"/>
      <c r="C47" s="76"/>
      <c r="D47" s="50" t="s">
        <v>420</v>
      </c>
      <c r="E47" s="50"/>
      <c r="F47" s="50"/>
      <c r="G47" s="50"/>
      <c r="H47" s="50"/>
      <c r="I47" s="45" t="s">
        <v>190</v>
      </c>
      <c r="J47" s="45" t="s">
        <v>191</v>
      </c>
      <c r="K47" s="45" t="s">
        <v>192</v>
      </c>
      <c r="L47" s="45" t="s">
        <v>193</v>
      </c>
      <c r="M47" s="45" t="s">
        <v>194</v>
      </c>
      <c r="N47" s="45" t="s">
        <v>195</v>
      </c>
      <c r="O47" s="45" t="s">
        <v>196</v>
      </c>
      <c r="P47" s="45" t="s">
        <v>197</v>
      </c>
      <c r="Q47" s="45" t="s">
        <v>41</v>
      </c>
      <c r="R47" s="45" t="s">
        <v>42</v>
      </c>
      <c r="S47" s="45" t="s">
        <v>43</v>
      </c>
      <c r="T47" s="45" t="s">
        <v>44</v>
      </c>
      <c r="U47" s="45" t="s">
        <v>45</v>
      </c>
      <c r="V47" s="45" t="s">
        <v>46</v>
      </c>
      <c r="W47" s="45" t="s">
        <v>47</v>
      </c>
      <c r="X47" s="45" t="s">
        <v>48</v>
      </c>
      <c r="Y47" s="45" t="s">
        <v>49</v>
      </c>
      <c r="Z47" s="45" t="s">
        <v>50</v>
      </c>
      <c r="AA47" s="45" t="s">
        <v>51</v>
      </c>
      <c r="AB47" s="45" t="s">
        <v>52</v>
      </c>
      <c r="AC47" s="45" t="s">
        <v>53</v>
      </c>
      <c r="AD47" s="45" t="s">
        <v>54</v>
      </c>
      <c r="AE47" s="45" t="s">
        <v>55</v>
      </c>
      <c r="AF47" s="45" t="s">
        <v>56</v>
      </c>
      <c r="AG47" s="45" t="s">
        <v>57</v>
      </c>
      <c r="AH47" s="45" t="s">
        <v>58</v>
      </c>
      <c r="AI47" s="45" t="s">
        <v>59</v>
      </c>
      <c r="AJ47" s="45" t="s">
        <v>60</v>
      </c>
      <c r="AK47" s="45" t="s">
        <v>61</v>
      </c>
      <c r="AL47" s="45" t="s">
        <v>62</v>
      </c>
      <c r="AM47" s="45" t="s">
        <v>63</v>
      </c>
      <c r="AN47" s="72" t="s">
        <v>100</v>
      </c>
      <c r="AO47" s="72" t="s">
        <v>100</v>
      </c>
      <c r="AP47" s="72" t="s">
        <v>100</v>
      </c>
      <c r="AQ47" s="72" t="s">
        <v>100</v>
      </c>
      <c r="AR47" s="72" t="s">
        <v>100</v>
      </c>
      <c r="AS47" s="72" t="s">
        <v>100</v>
      </c>
      <c r="AT47" s="72" t="s">
        <v>100</v>
      </c>
      <c r="AU47" s="73" t="s">
        <v>99</v>
      </c>
    </row>
    <row r="48" spans="1:47" hidden="1" x14ac:dyDescent="0.2">
      <c r="A48" s="76" t="s">
        <v>422</v>
      </c>
      <c r="B48" s="76"/>
      <c r="C48" s="76"/>
      <c r="D48" s="50" t="s">
        <v>426</v>
      </c>
      <c r="E48" s="50"/>
      <c r="F48" s="50"/>
      <c r="G48" s="50"/>
      <c r="H48" s="50"/>
      <c r="I48" s="72" t="s">
        <v>100</v>
      </c>
      <c r="J48" s="72" t="s">
        <v>100</v>
      </c>
      <c r="K48" s="72" t="s">
        <v>100</v>
      </c>
      <c r="L48" s="46" t="s">
        <v>64</v>
      </c>
      <c r="M48" s="46" t="s">
        <v>65</v>
      </c>
      <c r="N48" s="46" t="s">
        <v>66</v>
      </c>
      <c r="O48" s="46" t="s">
        <v>67</v>
      </c>
      <c r="P48" s="46" t="s">
        <v>68</v>
      </c>
      <c r="Q48" s="46" t="s">
        <v>69</v>
      </c>
      <c r="R48" s="46" t="s">
        <v>70</v>
      </c>
      <c r="S48" s="46" t="s">
        <v>71</v>
      </c>
      <c r="T48" s="46" t="s">
        <v>72</v>
      </c>
      <c r="U48" s="46" t="s">
        <v>198</v>
      </c>
      <c r="V48" s="46" t="s">
        <v>164</v>
      </c>
      <c r="W48" s="46" t="s">
        <v>199</v>
      </c>
      <c r="X48" s="46" t="s">
        <v>73</v>
      </c>
      <c r="Y48" s="46" t="s">
        <v>74</v>
      </c>
      <c r="Z48" s="46" t="s">
        <v>75</v>
      </c>
      <c r="AA48" s="46" t="s">
        <v>76</v>
      </c>
      <c r="AB48" s="46" t="s">
        <v>77</v>
      </c>
      <c r="AC48" s="46" t="s">
        <v>78</v>
      </c>
      <c r="AD48" s="46" t="s">
        <v>79</v>
      </c>
      <c r="AE48" s="46" t="s">
        <v>80</v>
      </c>
      <c r="AF48" s="46" t="s">
        <v>81</v>
      </c>
      <c r="AG48" s="46" t="s">
        <v>82</v>
      </c>
      <c r="AH48" s="46" t="s">
        <v>83</v>
      </c>
      <c r="AI48" s="46" t="s">
        <v>84</v>
      </c>
      <c r="AJ48" s="46" t="s">
        <v>85</v>
      </c>
      <c r="AK48" s="46" t="s">
        <v>86</v>
      </c>
      <c r="AL48" s="46" t="s">
        <v>87</v>
      </c>
      <c r="AM48" s="46" t="s">
        <v>88</v>
      </c>
      <c r="AN48" s="46" t="s">
        <v>89</v>
      </c>
      <c r="AO48" s="46" t="s">
        <v>200</v>
      </c>
      <c r="AP48" s="46" t="s">
        <v>100</v>
      </c>
      <c r="AQ48" s="46" t="s">
        <v>100</v>
      </c>
      <c r="AR48" s="46" t="s">
        <v>100</v>
      </c>
      <c r="AS48" s="46" t="s">
        <v>100</v>
      </c>
      <c r="AT48" s="46" t="s">
        <v>100</v>
      </c>
      <c r="AU48" s="73" t="s">
        <v>99</v>
      </c>
    </row>
    <row r="49" spans="1:55" hidden="1" x14ac:dyDescent="0.2">
      <c r="A49" s="76" t="s">
        <v>422</v>
      </c>
      <c r="B49" s="76"/>
      <c r="C49" s="76"/>
      <c r="D49" s="50" t="s">
        <v>427</v>
      </c>
      <c r="E49" s="50"/>
      <c r="F49" s="50"/>
      <c r="G49" s="50"/>
      <c r="H49" s="50"/>
      <c r="I49" s="46" t="s">
        <v>100</v>
      </c>
      <c r="J49" s="46" t="s">
        <v>100</v>
      </c>
      <c r="K49" s="46" t="s">
        <v>100</v>
      </c>
      <c r="L49" s="46" t="s">
        <v>100</v>
      </c>
      <c r="M49" s="46" t="s">
        <v>100</v>
      </c>
      <c r="N49" s="46" t="s">
        <v>356</v>
      </c>
      <c r="O49" s="48" t="s">
        <v>90</v>
      </c>
      <c r="P49" s="48" t="s">
        <v>91</v>
      </c>
      <c r="Q49" s="48" t="s">
        <v>92</v>
      </c>
      <c r="R49" s="48" t="s">
        <v>93</v>
      </c>
      <c r="S49" s="48" t="s">
        <v>94</v>
      </c>
      <c r="T49" s="48" t="s">
        <v>95</v>
      </c>
      <c r="U49" s="48" t="s">
        <v>96</v>
      </c>
      <c r="V49" s="48" t="s">
        <v>97</v>
      </c>
      <c r="W49" s="48" t="s">
        <v>98</v>
      </c>
      <c r="X49" s="48" t="s">
        <v>201</v>
      </c>
      <c r="Y49" s="48" t="s">
        <v>202</v>
      </c>
      <c r="Z49" s="48" t="s">
        <v>203</v>
      </c>
      <c r="AA49" s="48" t="s">
        <v>204</v>
      </c>
      <c r="AB49" s="48" t="s">
        <v>205</v>
      </c>
      <c r="AC49" s="48" t="s">
        <v>165</v>
      </c>
      <c r="AD49" s="48" t="s">
        <v>206</v>
      </c>
      <c r="AE49" s="48" t="s">
        <v>207</v>
      </c>
      <c r="AF49" s="48" t="s">
        <v>208</v>
      </c>
      <c r="AG49" s="48" t="s">
        <v>209</v>
      </c>
      <c r="AH49" s="48" t="s">
        <v>210</v>
      </c>
      <c r="AI49" s="48" t="s">
        <v>211</v>
      </c>
      <c r="AJ49" s="48" t="s">
        <v>212</v>
      </c>
      <c r="AK49" s="48" t="s">
        <v>213</v>
      </c>
      <c r="AL49" s="48" t="s">
        <v>214</v>
      </c>
      <c r="AM49" s="48" t="s">
        <v>215</v>
      </c>
      <c r="AN49" s="48" t="s">
        <v>216</v>
      </c>
      <c r="AO49" s="48" t="s">
        <v>217</v>
      </c>
      <c r="AP49" s="48" t="s">
        <v>218</v>
      </c>
      <c r="AQ49" s="48" t="s">
        <v>100</v>
      </c>
      <c r="AR49" s="48" t="s">
        <v>100</v>
      </c>
      <c r="AS49" s="48" t="s">
        <v>100</v>
      </c>
      <c r="AT49" s="48" t="s">
        <v>100</v>
      </c>
      <c r="AU49" s="74" t="s">
        <v>99</v>
      </c>
    </row>
    <row r="50" spans="1:55" hidden="1" x14ac:dyDescent="0.2">
      <c r="A50" s="76" t="s">
        <v>422</v>
      </c>
      <c r="B50" s="76"/>
      <c r="C50" s="76"/>
      <c r="D50" s="50" t="s">
        <v>428</v>
      </c>
      <c r="E50" s="50"/>
      <c r="F50" s="50"/>
      <c r="G50" s="50"/>
      <c r="H50" s="50"/>
      <c r="I50" s="48" t="s">
        <v>100</v>
      </c>
      <c r="J50" s="48" t="s">
        <v>100</v>
      </c>
      <c r="K50" s="48" t="s">
        <v>100</v>
      </c>
      <c r="L50" s="48" t="s">
        <v>100</v>
      </c>
      <c r="M50" s="48" t="s">
        <v>100</v>
      </c>
      <c r="N50" s="48" t="s">
        <v>100</v>
      </c>
      <c r="O50" s="48" t="s">
        <v>219</v>
      </c>
      <c r="P50" s="48" t="s">
        <v>220</v>
      </c>
      <c r="Q50" s="48" t="s">
        <v>221</v>
      </c>
      <c r="R50" s="48" t="s">
        <v>222</v>
      </c>
      <c r="S50" s="48" t="s">
        <v>223</v>
      </c>
      <c r="T50" s="48" t="s">
        <v>224</v>
      </c>
      <c r="U50" s="48" t="s">
        <v>225</v>
      </c>
      <c r="V50" s="48" t="s">
        <v>226</v>
      </c>
      <c r="W50" s="48" t="s">
        <v>227</v>
      </c>
      <c r="X50" s="48" t="s">
        <v>228</v>
      </c>
      <c r="Y50" s="48" t="s">
        <v>229</v>
      </c>
      <c r="Z50" s="48" t="s">
        <v>230</v>
      </c>
      <c r="AA50" s="48" t="s">
        <v>388</v>
      </c>
      <c r="AB50" s="48" t="s">
        <v>365</v>
      </c>
      <c r="AC50" s="48" t="s">
        <v>166</v>
      </c>
      <c r="AD50" s="48" t="s">
        <v>231</v>
      </c>
      <c r="AE50" s="48" t="s">
        <v>232</v>
      </c>
      <c r="AF50" s="48" t="s">
        <v>233</v>
      </c>
      <c r="AG50" s="48" t="s">
        <v>234</v>
      </c>
      <c r="AH50" s="48" t="s">
        <v>235</v>
      </c>
      <c r="AI50" s="48" t="s">
        <v>236</v>
      </c>
      <c r="AJ50" s="48" t="s">
        <v>237</v>
      </c>
      <c r="AK50" s="48" t="s">
        <v>238</v>
      </c>
      <c r="AL50" s="48" t="s">
        <v>239</v>
      </c>
      <c r="AM50" s="48" t="s">
        <v>240</v>
      </c>
      <c r="AN50" s="48" t="s">
        <v>241</v>
      </c>
      <c r="AO50" s="48" t="s">
        <v>242</v>
      </c>
      <c r="AP50" s="48" t="s">
        <v>243</v>
      </c>
      <c r="AQ50" s="48" t="s">
        <v>244</v>
      </c>
      <c r="AR50" s="48" t="s">
        <v>357</v>
      </c>
      <c r="AS50" s="48" t="s">
        <v>358</v>
      </c>
      <c r="AT50" s="48" t="s">
        <v>100</v>
      </c>
      <c r="AU50" s="74" t="s">
        <v>99</v>
      </c>
    </row>
    <row r="51" spans="1:55" hidden="1" x14ac:dyDescent="0.2">
      <c r="A51" s="76" t="s">
        <v>423</v>
      </c>
      <c r="B51" s="76"/>
      <c r="C51" s="76"/>
      <c r="D51" s="50" t="s">
        <v>429</v>
      </c>
      <c r="E51" s="50"/>
      <c r="F51" s="50"/>
      <c r="G51" s="50"/>
      <c r="H51" s="50"/>
      <c r="I51" s="49" t="s">
        <v>100</v>
      </c>
      <c r="J51" s="49" t="s">
        <v>100</v>
      </c>
      <c r="K51" s="49">
        <v>45748</v>
      </c>
      <c r="L51" s="49">
        <v>45749</v>
      </c>
      <c r="M51" s="49">
        <v>45750</v>
      </c>
      <c r="N51" s="49">
        <v>45751</v>
      </c>
      <c r="O51" s="49">
        <v>45752</v>
      </c>
      <c r="P51" s="49">
        <v>45753</v>
      </c>
      <c r="Q51" s="49">
        <v>45754</v>
      </c>
      <c r="R51" s="49">
        <v>45755</v>
      </c>
      <c r="S51" s="49">
        <v>45756</v>
      </c>
      <c r="T51" s="49">
        <v>45757</v>
      </c>
      <c r="U51" s="49">
        <v>45758</v>
      </c>
      <c r="V51" s="49">
        <v>45759</v>
      </c>
      <c r="W51" s="49">
        <v>45760</v>
      </c>
      <c r="X51" s="49">
        <v>45761</v>
      </c>
      <c r="Y51" s="49">
        <v>45762</v>
      </c>
      <c r="Z51" s="49">
        <v>45763</v>
      </c>
      <c r="AA51" s="49">
        <v>45764</v>
      </c>
      <c r="AB51" s="49">
        <v>45765</v>
      </c>
      <c r="AC51" s="49">
        <v>45766</v>
      </c>
      <c r="AD51" s="49">
        <v>45767</v>
      </c>
      <c r="AE51" s="49">
        <v>45768</v>
      </c>
      <c r="AF51" s="49">
        <v>45769</v>
      </c>
      <c r="AG51" s="49">
        <v>45770</v>
      </c>
      <c r="AH51" s="49">
        <v>45771</v>
      </c>
      <c r="AI51" s="49">
        <v>45772</v>
      </c>
      <c r="AJ51" s="49">
        <v>45773</v>
      </c>
      <c r="AK51" s="49">
        <v>45774</v>
      </c>
      <c r="AL51" s="49">
        <v>45775</v>
      </c>
      <c r="AM51" s="49">
        <v>45776</v>
      </c>
      <c r="AN51" s="49">
        <v>45777</v>
      </c>
      <c r="AO51" s="72" t="s">
        <v>100</v>
      </c>
      <c r="AP51" s="72" t="s">
        <v>100</v>
      </c>
      <c r="AQ51" s="72" t="s">
        <v>100</v>
      </c>
      <c r="AR51" s="72" t="s">
        <v>100</v>
      </c>
      <c r="AS51" s="72" t="s">
        <v>100</v>
      </c>
      <c r="AT51" s="72" t="s">
        <v>100</v>
      </c>
      <c r="AU51" s="73" t="s">
        <v>99</v>
      </c>
    </row>
    <row r="52" spans="1:55" hidden="1" x14ac:dyDescent="0.2">
      <c r="A52" s="76" t="s">
        <v>423</v>
      </c>
      <c r="B52" s="76"/>
      <c r="C52" s="76"/>
      <c r="D52" s="50" t="s">
        <v>430</v>
      </c>
      <c r="E52" s="50"/>
      <c r="F52" s="50"/>
      <c r="G52" s="50"/>
      <c r="H52" s="50"/>
      <c r="I52" s="49" t="s">
        <v>100</v>
      </c>
      <c r="J52" s="49" t="s">
        <v>100</v>
      </c>
      <c r="K52" s="49" t="s">
        <v>100</v>
      </c>
      <c r="L52" s="49" t="s">
        <v>100</v>
      </c>
      <c r="M52" s="45" t="s">
        <v>245</v>
      </c>
      <c r="N52" s="45" t="s">
        <v>246</v>
      </c>
      <c r="O52" s="45" t="s">
        <v>247</v>
      </c>
      <c r="P52" s="45" t="s">
        <v>248</v>
      </c>
      <c r="Q52" s="45" t="s">
        <v>249</v>
      </c>
      <c r="R52" s="45" t="s">
        <v>250</v>
      </c>
      <c r="S52" s="45" t="s">
        <v>251</v>
      </c>
      <c r="T52" s="45" t="s">
        <v>252</v>
      </c>
      <c r="U52" s="45" t="s">
        <v>253</v>
      </c>
      <c r="V52" s="45" t="s">
        <v>366</v>
      </c>
      <c r="W52" s="45" t="s">
        <v>254</v>
      </c>
      <c r="X52" s="45" t="s">
        <v>255</v>
      </c>
      <c r="Y52" s="45" t="s">
        <v>256</v>
      </c>
      <c r="Z52" s="45" t="s">
        <v>257</v>
      </c>
      <c r="AA52" s="45" t="s">
        <v>258</v>
      </c>
      <c r="AB52" s="45" t="s">
        <v>259</v>
      </c>
      <c r="AC52" s="45" t="s">
        <v>260</v>
      </c>
      <c r="AD52" s="45" t="s">
        <v>261</v>
      </c>
      <c r="AE52" s="45" t="s">
        <v>262</v>
      </c>
      <c r="AF52" s="45" t="s">
        <v>263</v>
      </c>
      <c r="AG52" s="45" t="s">
        <v>264</v>
      </c>
      <c r="AH52" s="45" t="s">
        <v>265</v>
      </c>
      <c r="AI52" s="45" t="s">
        <v>266</v>
      </c>
      <c r="AJ52" s="45" t="s">
        <v>267</v>
      </c>
      <c r="AK52" s="45" t="s">
        <v>268</v>
      </c>
      <c r="AL52" s="45" t="s">
        <v>269</v>
      </c>
      <c r="AM52" s="45" t="s">
        <v>270</v>
      </c>
      <c r="AN52" s="45" t="s">
        <v>271</v>
      </c>
      <c r="AO52" s="45" t="s">
        <v>272</v>
      </c>
      <c r="AP52" s="45" t="s">
        <v>273</v>
      </c>
      <c r="AQ52" s="45" t="s">
        <v>274</v>
      </c>
      <c r="AR52" s="45" t="s">
        <v>100</v>
      </c>
      <c r="AS52" s="45" t="s">
        <v>100</v>
      </c>
      <c r="AT52" s="45" t="s">
        <v>100</v>
      </c>
      <c r="AU52" s="73" t="s">
        <v>99</v>
      </c>
    </row>
    <row r="53" spans="1:55" hidden="1" x14ac:dyDescent="0.2">
      <c r="A53" s="76" t="s">
        <v>423</v>
      </c>
      <c r="B53" s="76"/>
      <c r="C53" s="76"/>
      <c r="D53" s="50" t="s">
        <v>431</v>
      </c>
      <c r="E53" s="50"/>
      <c r="F53" s="50"/>
      <c r="G53" s="50"/>
      <c r="H53" s="50"/>
      <c r="I53" s="45" t="s">
        <v>275</v>
      </c>
      <c r="J53" s="49">
        <v>45810</v>
      </c>
      <c r="K53" s="45" t="s">
        <v>277</v>
      </c>
      <c r="L53" s="45" t="s">
        <v>278</v>
      </c>
      <c r="M53" s="49">
        <v>45813</v>
      </c>
      <c r="N53" s="45" t="s">
        <v>280</v>
      </c>
      <c r="O53" s="45" t="s">
        <v>281</v>
      </c>
      <c r="P53" s="49">
        <v>45816</v>
      </c>
      <c r="Q53" s="45" t="s">
        <v>283</v>
      </c>
      <c r="R53" s="45" t="s">
        <v>284</v>
      </c>
      <c r="S53" s="45" t="s">
        <v>285</v>
      </c>
      <c r="T53" s="49">
        <v>45820</v>
      </c>
      <c r="U53" s="45" t="s">
        <v>287</v>
      </c>
      <c r="V53" s="45" t="s">
        <v>167</v>
      </c>
      <c r="W53" s="49">
        <v>45823</v>
      </c>
      <c r="X53" s="45" t="s">
        <v>289</v>
      </c>
      <c r="Y53" s="45" t="s">
        <v>290</v>
      </c>
      <c r="Z53" s="49">
        <v>45826</v>
      </c>
      <c r="AA53" s="45" t="s">
        <v>292</v>
      </c>
      <c r="AB53" s="45" t="s">
        <v>293</v>
      </c>
      <c r="AC53" s="45" t="s">
        <v>294</v>
      </c>
      <c r="AD53" s="49">
        <v>45830</v>
      </c>
      <c r="AE53" s="45" t="s">
        <v>296</v>
      </c>
      <c r="AF53" s="45" t="s">
        <v>297</v>
      </c>
      <c r="AG53" s="49">
        <v>45833</v>
      </c>
      <c r="AH53" s="45" t="s">
        <v>299</v>
      </c>
      <c r="AI53" s="45" t="s">
        <v>300</v>
      </c>
      <c r="AJ53" s="49">
        <v>45836</v>
      </c>
      <c r="AK53" s="45" t="s">
        <v>302</v>
      </c>
      <c r="AL53" s="45" t="s">
        <v>303</v>
      </c>
      <c r="AM53" s="69" t="s">
        <v>100</v>
      </c>
      <c r="AN53" s="69" t="s">
        <v>100</v>
      </c>
      <c r="AO53" s="69" t="s">
        <v>100</v>
      </c>
      <c r="AP53" s="69" t="s">
        <v>100</v>
      </c>
      <c r="AQ53" s="69" t="s">
        <v>100</v>
      </c>
      <c r="AR53" s="69" t="s">
        <v>100</v>
      </c>
      <c r="AS53" s="69" t="s">
        <v>100</v>
      </c>
      <c r="AT53" s="69" t="s">
        <v>100</v>
      </c>
      <c r="AU53" s="73" t="s">
        <v>99</v>
      </c>
    </row>
    <row r="54" spans="1:55" hidden="1" x14ac:dyDescent="0.2">
      <c r="A54" s="76" t="s">
        <v>424</v>
      </c>
      <c r="B54" s="76"/>
      <c r="C54" s="76"/>
      <c r="D54" s="50" t="s">
        <v>432</v>
      </c>
      <c r="E54" s="50"/>
      <c r="F54" s="50"/>
      <c r="G54" s="50"/>
      <c r="H54" s="50"/>
      <c r="I54" s="69" t="s">
        <v>100</v>
      </c>
      <c r="J54" s="69" t="s">
        <v>100</v>
      </c>
      <c r="K54" s="48" t="s">
        <v>304</v>
      </c>
      <c r="L54" s="48" t="s">
        <v>305</v>
      </c>
      <c r="M54" s="48" t="s">
        <v>306</v>
      </c>
      <c r="N54" s="48" t="s">
        <v>307</v>
      </c>
      <c r="O54" s="48" t="s">
        <v>308</v>
      </c>
      <c r="P54" s="48" t="s">
        <v>309</v>
      </c>
      <c r="Q54" s="48" t="s">
        <v>310</v>
      </c>
      <c r="R54" s="48" t="s">
        <v>311</v>
      </c>
      <c r="S54" s="48" t="s">
        <v>312</v>
      </c>
      <c r="T54" s="48" t="s">
        <v>313</v>
      </c>
      <c r="U54" s="48" t="s">
        <v>363</v>
      </c>
      <c r="V54" s="48" t="s">
        <v>168</v>
      </c>
      <c r="W54" s="48" t="s">
        <v>314</v>
      </c>
      <c r="X54" s="48" t="s">
        <v>315</v>
      </c>
      <c r="Y54" s="48" t="s">
        <v>316</v>
      </c>
      <c r="Z54" s="48" t="s">
        <v>317</v>
      </c>
      <c r="AA54" s="48" t="s">
        <v>318</v>
      </c>
      <c r="AB54" s="48" t="s">
        <v>389</v>
      </c>
      <c r="AC54" s="48" t="s">
        <v>390</v>
      </c>
      <c r="AD54" s="48" t="s">
        <v>391</v>
      </c>
      <c r="AE54" s="48" t="s">
        <v>392</v>
      </c>
      <c r="AF54" s="48" t="s">
        <v>393</v>
      </c>
      <c r="AG54" s="48" t="s">
        <v>394</v>
      </c>
      <c r="AH54" s="48" t="s">
        <v>395</v>
      </c>
      <c r="AI54" s="48" t="s">
        <v>396</v>
      </c>
      <c r="AJ54" s="48" t="s">
        <v>397</v>
      </c>
      <c r="AK54" s="48" t="s">
        <v>398</v>
      </c>
      <c r="AL54" s="48" t="s">
        <v>399</v>
      </c>
      <c r="AM54" s="48" t="s">
        <v>400</v>
      </c>
      <c r="AN54" s="48" t="s">
        <v>401</v>
      </c>
      <c r="AO54" s="69" t="s">
        <v>100</v>
      </c>
      <c r="AP54" s="69" t="s">
        <v>100</v>
      </c>
      <c r="AQ54" s="69" t="s">
        <v>100</v>
      </c>
      <c r="AR54" s="69" t="s">
        <v>100</v>
      </c>
      <c r="AS54" s="69" t="s">
        <v>100</v>
      </c>
      <c r="AT54" s="69" t="s">
        <v>100</v>
      </c>
      <c r="AU54" s="75" t="s">
        <v>99</v>
      </c>
      <c r="AV54" s="70"/>
      <c r="AW54" s="70"/>
      <c r="AX54" s="70"/>
      <c r="AY54" s="70"/>
      <c r="AZ54" s="70"/>
      <c r="BA54" s="70"/>
      <c r="BB54" s="70"/>
      <c r="BC54" s="70"/>
    </row>
    <row r="55" spans="1:55" hidden="1" x14ac:dyDescent="0.2">
      <c r="A55" s="76" t="s">
        <v>424</v>
      </c>
      <c r="B55" s="76"/>
      <c r="C55" s="76"/>
      <c r="D55" s="50" t="s">
        <v>433</v>
      </c>
      <c r="E55" s="50"/>
      <c r="F55" s="50"/>
      <c r="G55" s="50"/>
      <c r="H55" s="50"/>
      <c r="I55" s="69" t="s">
        <v>100</v>
      </c>
      <c r="J55" s="69" t="s">
        <v>100</v>
      </c>
      <c r="K55" s="69" t="s">
        <v>100</v>
      </c>
      <c r="L55" s="69" t="s">
        <v>100</v>
      </c>
      <c r="M55" s="69" t="s">
        <v>402</v>
      </c>
      <c r="N55" s="69" t="s">
        <v>403</v>
      </c>
      <c r="O55" s="69" t="s">
        <v>319</v>
      </c>
      <c r="P55" s="69" t="s">
        <v>320</v>
      </c>
      <c r="Q55" s="69" t="s">
        <v>321</v>
      </c>
      <c r="R55" s="69" t="s">
        <v>322</v>
      </c>
      <c r="S55" s="69" t="s">
        <v>323</v>
      </c>
      <c r="T55" s="69" t="s">
        <v>324</v>
      </c>
      <c r="U55" s="69" t="s">
        <v>325</v>
      </c>
      <c r="V55" s="69" t="s">
        <v>326</v>
      </c>
      <c r="W55" s="69" t="s">
        <v>327</v>
      </c>
      <c r="X55" s="69" t="s">
        <v>328</v>
      </c>
      <c r="Y55" s="69" t="s">
        <v>329</v>
      </c>
      <c r="Z55" s="69" t="s">
        <v>330</v>
      </c>
      <c r="AA55" s="69" t="s">
        <v>331</v>
      </c>
      <c r="AB55" s="69" t="s">
        <v>332</v>
      </c>
      <c r="AC55" s="69" t="s">
        <v>169</v>
      </c>
      <c r="AD55" s="69" t="s">
        <v>333</v>
      </c>
      <c r="AE55" s="69" t="s">
        <v>334</v>
      </c>
      <c r="AF55" s="69" t="s">
        <v>335</v>
      </c>
      <c r="AG55" s="69" t="s">
        <v>336</v>
      </c>
      <c r="AH55" s="69" t="s">
        <v>337</v>
      </c>
      <c r="AI55" s="69" t="s">
        <v>338</v>
      </c>
      <c r="AJ55" s="69" t="s">
        <v>339</v>
      </c>
      <c r="AK55" s="69" t="s">
        <v>340</v>
      </c>
      <c r="AL55" s="69" t="s">
        <v>341</v>
      </c>
      <c r="AM55" s="69" t="s">
        <v>342</v>
      </c>
      <c r="AN55" s="69" t="s">
        <v>343</v>
      </c>
      <c r="AO55" s="69" t="s">
        <v>344</v>
      </c>
      <c r="AP55" s="69" t="s">
        <v>345</v>
      </c>
      <c r="AQ55" s="69" t="s">
        <v>346</v>
      </c>
      <c r="AR55" s="69" t="s">
        <v>362</v>
      </c>
      <c r="AS55" s="69" t="s">
        <v>100</v>
      </c>
      <c r="AT55" s="69" t="s">
        <v>100</v>
      </c>
      <c r="AU55" s="71" t="s">
        <v>99</v>
      </c>
    </row>
    <row r="56" spans="1:55" hidden="1" x14ac:dyDescent="0.2">
      <c r="A56" s="76" t="s">
        <v>424</v>
      </c>
      <c r="B56" s="76"/>
      <c r="C56" s="76"/>
      <c r="D56" s="50" t="s">
        <v>434</v>
      </c>
      <c r="E56" s="50"/>
      <c r="F56" s="50"/>
      <c r="G56" s="50"/>
      <c r="H56" s="50"/>
      <c r="I56" s="69" t="s">
        <v>100</v>
      </c>
      <c r="J56" s="69" t="s">
        <v>347</v>
      </c>
      <c r="K56" s="69" t="s">
        <v>348</v>
      </c>
      <c r="L56" s="69" t="s">
        <v>349</v>
      </c>
      <c r="M56" s="69" t="s">
        <v>350</v>
      </c>
      <c r="N56" s="69" t="s">
        <v>351</v>
      </c>
      <c r="O56" s="69" t="s">
        <v>352</v>
      </c>
      <c r="P56" s="69" t="s">
        <v>101</v>
      </c>
      <c r="Q56" s="69" t="s">
        <v>102</v>
      </c>
      <c r="R56" s="69" t="s">
        <v>103</v>
      </c>
      <c r="S56" s="69" t="s">
        <v>104</v>
      </c>
      <c r="T56" s="69" t="s">
        <v>105</v>
      </c>
      <c r="U56" s="69" t="s">
        <v>106</v>
      </c>
      <c r="V56" s="69" t="s">
        <v>107</v>
      </c>
      <c r="W56" s="69" t="s">
        <v>108</v>
      </c>
      <c r="X56" s="69" t="s">
        <v>109</v>
      </c>
      <c r="Y56" s="69" t="s">
        <v>110</v>
      </c>
      <c r="Z56" s="69" t="s">
        <v>111</v>
      </c>
      <c r="AA56" s="69" t="s">
        <v>112</v>
      </c>
      <c r="AB56" s="69" t="s">
        <v>113</v>
      </c>
      <c r="AC56" s="69" t="s">
        <v>114</v>
      </c>
      <c r="AD56" s="69" t="s">
        <v>115</v>
      </c>
      <c r="AE56" s="69" t="s">
        <v>116</v>
      </c>
      <c r="AF56" s="69" t="s">
        <v>117</v>
      </c>
      <c r="AG56" s="69" t="s">
        <v>118</v>
      </c>
      <c r="AH56" s="69" t="s">
        <v>119</v>
      </c>
      <c r="AI56" s="69" t="s">
        <v>120</v>
      </c>
      <c r="AJ56" s="69" t="s">
        <v>121</v>
      </c>
      <c r="AK56" s="69" t="s">
        <v>122</v>
      </c>
      <c r="AL56" s="69" t="s">
        <v>123</v>
      </c>
      <c r="AM56" s="69" t="s">
        <v>124</v>
      </c>
      <c r="AN56" s="69" t="s">
        <v>100</v>
      </c>
      <c r="AO56" s="69" t="s">
        <v>100</v>
      </c>
      <c r="AP56" s="69" t="s">
        <v>100</v>
      </c>
      <c r="AQ56" s="69" t="s">
        <v>100</v>
      </c>
      <c r="AR56" s="69" t="s">
        <v>100</v>
      </c>
      <c r="AS56" s="69" t="s">
        <v>100</v>
      </c>
      <c r="AT56" s="69" t="s">
        <v>100</v>
      </c>
      <c r="AU56" s="71" t="s">
        <v>99</v>
      </c>
    </row>
    <row r="57" spans="1:55" hidden="1" x14ac:dyDescent="0.2">
      <c r="A57" s="76" t="s">
        <v>425</v>
      </c>
      <c r="B57" s="76"/>
      <c r="C57" s="76"/>
      <c r="D57" s="50" t="s">
        <v>435</v>
      </c>
      <c r="E57" s="50"/>
      <c r="F57" s="50"/>
      <c r="G57" s="50"/>
      <c r="H57" s="50"/>
      <c r="I57" s="72" t="s">
        <v>100</v>
      </c>
      <c r="J57" s="72" t="s">
        <v>100</v>
      </c>
      <c r="K57" s="72" t="s">
        <v>100</v>
      </c>
      <c r="L57" s="45" t="s">
        <v>125</v>
      </c>
      <c r="M57" s="45" t="s">
        <v>126</v>
      </c>
      <c r="N57" s="45" t="s">
        <v>127</v>
      </c>
      <c r="O57" s="45" t="s">
        <v>128</v>
      </c>
      <c r="P57" s="45" t="s">
        <v>129</v>
      </c>
      <c r="Q57" s="45" t="s">
        <v>130</v>
      </c>
      <c r="R57" s="45" t="s">
        <v>131</v>
      </c>
      <c r="S57" s="45" t="s">
        <v>132</v>
      </c>
      <c r="T57" s="45" t="s">
        <v>133</v>
      </c>
      <c r="U57" s="45" t="s">
        <v>134</v>
      </c>
      <c r="V57" s="45" t="s">
        <v>135</v>
      </c>
      <c r="W57" s="45" t="s">
        <v>154</v>
      </c>
      <c r="X57" s="45" t="s">
        <v>155</v>
      </c>
      <c r="Y57" s="45" t="s">
        <v>136</v>
      </c>
      <c r="Z57" s="45" t="s">
        <v>137</v>
      </c>
      <c r="AA57" s="45" t="s">
        <v>138</v>
      </c>
      <c r="AB57" s="45" t="s">
        <v>139</v>
      </c>
      <c r="AC57" s="45" t="s">
        <v>140</v>
      </c>
      <c r="AD57" s="45" t="s">
        <v>141</v>
      </c>
      <c r="AE57" s="45" t="s">
        <v>142</v>
      </c>
      <c r="AF57" s="45" t="s">
        <v>143</v>
      </c>
      <c r="AG57" s="45" t="s">
        <v>144</v>
      </c>
      <c r="AH57" s="45" t="s">
        <v>145</v>
      </c>
      <c r="AI57" s="45" t="s">
        <v>146</v>
      </c>
      <c r="AJ57" s="45" t="s">
        <v>147</v>
      </c>
      <c r="AK57" s="45" t="s">
        <v>148</v>
      </c>
      <c r="AL57" s="45" t="s">
        <v>149</v>
      </c>
      <c r="AM57" s="45" t="s">
        <v>150</v>
      </c>
      <c r="AN57" s="45" t="s">
        <v>151</v>
      </c>
      <c r="AO57" s="45" t="s">
        <v>152</v>
      </c>
      <c r="AP57" s="72" t="s">
        <v>100</v>
      </c>
      <c r="AQ57" s="72" t="s">
        <v>100</v>
      </c>
      <c r="AR57" s="72" t="s">
        <v>100</v>
      </c>
      <c r="AS57" s="72" t="s">
        <v>100</v>
      </c>
      <c r="AT57" s="72" t="s">
        <v>100</v>
      </c>
      <c r="AU57" s="73" t="s">
        <v>99</v>
      </c>
    </row>
    <row r="58" spans="1:55" hidden="1" x14ac:dyDescent="0.2">
      <c r="A58" s="76" t="s">
        <v>425</v>
      </c>
      <c r="B58" s="76"/>
      <c r="C58" s="76"/>
      <c r="D58" s="50" t="s">
        <v>437</v>
      </c>
      <c r="E58" s="50"/>
      <c r="F58" s="50"/>
      <c r="G58" s="50"/>
      <c r="H58" s="50"/>
      <c r="I58" s="72" t="s">
        <v>100</v>
      </c>
      <c r="J58" s="72" t="s">
        <v>100</v>
      </c>
      <c r="K58" s="72" t="s">
        <v>100</v>
      </c>
      <c r="L58" s="72" t="s">
        <v>100</v>
      </c>
      <c r="M58" s="72" t="s">
        <v>100</v>
      </c>
      <c r="N58" s="72" t="s">
        <v>361</v>
      </c>
      <c r="O58" s="72" t="s">
        <v>153</v>
      </c>
      <c r="P58" s="72" t="s">
        <v>157</v>
      </c>
      <c r="Q58" s="72" t="s">
        <v>158</v>
      </c>
      <c r="R58" s="72" t="s">
        <v>159</v>
      </c>
      <c r="S58" s="72" t="s">
        <v>160</v>
      </c>
      <c r="T58" s="72" t="s">
        <v>161</v>
      </c>
      <c r="U58" s="72" t="s">
        <v>162</v>
      </c>
      <c r="V58" s="72" t="s">
        <v>156</v>
      </c>
      <c r="W58" s="72" t="s">
        <v>163</v>
      </c>
      <c r="X58" s="72" t="s">
        <v>170</v>
      </c>
      <c r="Y58" s="72" t="s">
        <v>171</v>
      </c>
      <c r="Z58" s="72" t="s">
        <v>172</v>
      </c>
      <c r="AA58" s="72" t="s">
        <v>173</v>
      </c>
      <c r="AB58" s="72" t="s">
        <v>174</v>
      </c>
      <c r="AC58" s="72" t="s">
        <v>175</v>
      </c>
      <c r="AD58" s="72" t="s">
        <v>176</v>
      </c>
      <c r="AE58" s="72" t="s">
        <v>177</v>
      </c>
      <c r="AF58" s="72" t="s">
        <v>178</v>
      </c>
      <c r="AG58" s="72" t="s">
        <v>179</v>
      </c>
      <c r="AH58" s="72" t="s">
        <v>180</v>
      </c>
      <c r="AI58" s="72" t="s">
        <v>181</v>
      </c>
      <c r="AJ58" s="72" t="s">
        <v>182</v>
      </c>
      <c r="AK58" s="72" t="s">
        <v>183</v>
      </c>
      <c r="AL58" s="72" t="s">
        <v>184</v>
      </c>
      <c r="AM58" s="72" t="s">
        <v>185</v>
      </c>
      <c r="AN58" s="72" t="s">
        <v>186</v>
      </c>
      <c r="AO58" s="72" t="s">
        <v>187</v>
      </c>
      <c r="AP58" s="72" t="s">
        <v>188</v>
      </c>
      <c r="AQ58" s="72" t="s">
        <v>189</v>
      </c>
      <c r="AR58" s="72" t="s">
        <v>355</v>
      </c>
      <c r="AS58" s="72" t="s">
        <v>190</v>
      </c>
      <c r="AT58" s="72" t="s">
        <v>100</v>
      </c>
      <c r="AU58" s="73" t="s">
        <v>99</v>
      </c>
    </row>
    <row r="59" spans="1:55" hidden="1" x14ac:dyDescent="0.2">
      <c r="A59" s="76" t="s">
        <v>425</v>
      </c>
      <c r="B59" s="76"/>
      <c r="C59" s="76"/>
      <c r="D59" s="50" t="s">
        <v>436</v>
      </c>
      <c r="E59" s="50"/>
      <c r="F59" s="50"/>
      <c r="G59" s="50"/>
      <c r="H59" s="50"/>
      <c r="I59" s="72" t="s">
        <v>100</v>
      </c>
      <c r="J59" s="72" t="s">
        <v>100</v>
      </c>
      <c r="K59" s="72" t="s">
        <v>191</v>
      </c>
      <c r="L59" s="45" t="s">
        <v>192</v>
      </c>
      <c r="M59" s="72" t="s">
        <v>193</v>
      </c>
      <c r="N59" s="45" t="s">
        <v>194</v>
      </c>
      <c r="O59" s="72" t="s">
        <v>195</v>
      </c>
      <c r="P59" s="45" t="s">
        <v>196</v>
      </c>
      <c r="Q59" s="72" t="s">
        <v>197</v>
      </c>
      <c r="R59" s="45" t="s">
        <v>41</v>
      </c>
      <c r="S59" s="72" t="s">
        <v>42</v>
      </c>
      <c r="T59" s="45" t="s">
        <v>43</v>
      </c>
      <c r="U59" s="72" t="s">
        <v>44</v>
      </c>
      <c r="V59" s="45" t="s">
        <v>45</v>
      </c>
      <c r="W59" s="72" t="s">
        <v>46</v>
      </c>
      <c r="X59" s="45" t="s">
        <v>47</v>
      </c>
      <c r="Y59" s="72" t="s">
        <v>48</v>
      </c>
      <c r="Z59" s="45" t="s">
        <v>49</v>
      </c>
      <c r="AA59" s="72" t="s">
        <v>50</v>
      </c>
      <c r="AB59" s="45" t="s">
        <v>51</v>
      </c>
      <c r="AC59" s="72" t="s">
        <v>52</v>
      </c>
      <c r="AD59" s="45" t="s">
        <v>53</v>
      </c>
      <c r="AE59" s="72" t="s">
        <v>54</v>
      </c>
      <c r="AF59" s="45" t="s">
        <v>55</v>
      </c>
      <c r="AG59" s="72" t="s">
        <v>56</v>
      </c>
      <c r="AH59" s="72" t="s">
        <v>57</v>
      </c>
      <c r="AI59" s="45" t="s">
        <v>58</v>
      </c>
      <c r="AJ59" s="72" t="s">
        <v>59</v>
      </c>
      <c r="AK59" s="45" t="s">
        <v>60</v>
      </c>
      <c r="AL59" s="72" t="s">
        <v>61</v>
      </c>
      <c r="AM59" s="45" t="s">
        <v>62</v>
      </c>
      <c r="AN59" s="72" t="s">
        <v>63</v>
      </c>
      <c r="AO59" s="72" t="s">
        <v>100</v>
      </c>
      <c r="AP59" s="72" t="s">
        <v>100</v>
      </c>
      <c r="AQ59" s="72" t="s">
        <v>100</v>
      </c>
      <c r="AR59" s="72" t="s">
        <v>100</v>
      </c>
      <c r="AS59" s="72" t="s">
        <v>100</v>
      </c>
      <c r="AT59" s="72" t="s">
        <v>100</v>
      </c>
      <c r="AU59" s="73" t="s">
        <v>99</v>
      </c>
    </row>
    <row r="64" spans="1:55" x14ac:dyDescent="0.2">
      <c r="A64" s="78"/>
      <c r="B64" s="78"/>
      <c r="C64" s="78"/>
      <c r="D64" s="78"/>
    </row>
    <row r="72" spans="2:5" ht="21" customHeight="1" x14ac:dyDescent="0.2">
      <c r="B72" s="52"/>
      <c r="C72" s="52"/>
      <c r="D72" s="52"/>
      <c r="E72" s="52"/>
    </row>
  </sheetData>
  <sheetProtection algorithmName="SHA-512" hashValue="oO5G76Taeg2gvreokv9gzMFGxP9YIGCd9EQwXNUKfXDR4MAfOyi7h1mOi0u6NUHVfp9gpr+t9slOgR1Pyeovsw==" saltValue="ZBNnQ8ScNlFQA6/6AmhJdg==" spinCount="100000" sheet="1" selectLockedCells="1"/>
  <mergeCells count="107">
    <mergeCell ref="B39:I39"/>
    <mergeCell ref="B38:I38"/>
    <mergeCell ref="O8:V8"/>
    <mergeCell ref="O7:V7"/>
    <mergeCell ref="L38:S38"/>
    <mergeCell ref="L39:S39"/>
    <mergeCell ref="V29:V31"/>
    <mergeCell ref="A31:B31"/>
    <mergeCell ref="D31:E31"/>
    <mergeCell ref="G31:H31"/>
    <mergeCell ref="A28:B28"/>
    <mergeCell ref="H13:P13"/>
    <mergeCell ref="A22:B22"/>
    <mergeCell ref="J15:L15"/>
    <mergeCell ref="H11:J11"/>
    <mergeCell ref="K11:M11"/>
    <mergeCell ref="P19:Q19"/>
    <mergeCell ref="V17:V19"/>
    <mergeCell ref="J28:K28"/>
    <mergeCell ref="S22:T22"/>
    <mergeCell ref="A19:B19"/>
    <mergeCell ref="D19:E19"/>
    <mergeCell ref="G19:H19"/>
    <mergeCell ref="J19:K19"/>
    <mergeCell ref="D25:E25"/>
    <mergeCell ref="G25:H25"/>
    <mergeCell ref="P34:Q34"/>
    <mergeCell ref="S34:T34"/>
    <mergeCell ref="A34:B34"/>
    <mergeCell ref="P22:Q22"/>
    <mergeCell ref="M22:N22"/>
    <mergeCell ref="G34:H34"/>
    <mergeCell ref="J34:K34"/>
    <mergeCell ref="J22:K22"/>
    <mergeCell ref="G22:H22"/>
    <mergeCell ref="J25:K25"/>
    <mergeCell ref="M25:N25"/>
    <mergeCell ref="D22:E22"/>
    <mergeCell ref="D34:E34"/>
    <mergeCell ref="G28:H28"/>
    <mergeCell ref="D28:E28"/>
    <mergeCell ref="B36:I37"/>
    <mergeCell ref="S15:U15"/>
    <mergeCell ref="P15:R15"/>
    <mergeCell ref="V15:V16"/>
    <mergeCell ref="M19:N19"/>
    <mergeCell ref="V32:V34"/>
    <mergeCell ref="S25:T25"/>
    <mergeCell ref="S28:T28"/>
    <mergeCell ref="M15:O15"/>
    <mergeCell ref="S31:T31"/>
    <mergeCell ref="P25:Q25"/>
    <mergeCell ref="V20:V22"/>
    <mergeCell ref="V23:V25"/>
    <mergeCell ref="V26:V28"/>
    <mergeCell ref="V36:V37"/>
    <mergeCell ref="M31:N31"/>
    <mergeCell ref="P31:Q31"/>
    <mergeCell ref="P28:Q28"/>
    <mergeCell ref="M28:N28"/>
    <mergeCell ref="J31:K31"/>
    <mergeCell ref="L36:S37"/>
    <mergeCell ref="S19:T19"/>
    <mergeCell ref="M34:N34"/>
    <mergeCell ref="A25:B25"/>
    <mergeCell ref="A1:B3"/>
    <mergeCell ref="A15:C15"/>
    <mergeCell ref="D15:F15"/>
    <mergeCell ref="G15:I15"/>
    <mergeCell ref="B10:D10"/>
    <mergeCell ref="B6:H6"/>
    <mergeCell ref="B8:H8"/>
    <mergeCell ref="I6:N6"/>
    <mergeCell ref="I7:K7"/>
    <mergeCell ref="B7:H7"/>
    <mergeCell ref="B5:H5"/>
    <mergeCell ref="I5:N5"/>
    <mergeCell ref="B4:H4"/>
    <mergeCell ref="C1:H3"/>
    <mergeCell ref="O1:V3"/>
    <mergeCell ref="L7:N7"/>
    <mergeCell ref="K10:M10"/>
    <mergeCell ref="N11:P11"/>
    <mergeCell ref="H10:J10"/>
    <mergeCell ref="N10:P10"/>
    <mergeCell ref="O4:V4"/>
    <mergeCell ref="O5:V5"/>
    <mergeCell ref="O6:V6"/>
    <mergeCell ref="I4:N4"/>
    <mergeCell ref="A47:C47"/>
    <mergeCell ref="A48:C48"/>
    <mergeCell ref="A49:C49"/>
    <mergeCell ref="A50:C50"/>
    <mergeCell ref="A51:C51"/>
    <mergeCell ref="A44:C44"/>
    <mergeCell ref="A64:D64"/>
    <mergeCell ref="A57:C57"/>
    <mergeCell ref="A58:C58"/>
    <mergeCell ref="A59:C59"/>
    <mergeCell ref="A52:C52"/>
    <mergeCell ref="A53:C53"/>
    <mergeCell ref="A54:C54"/>
    <mergeCell ref="A55:C55"/>
    <mergeCell ref="A56:C56"/>
    <mergeCell ref="A45:C45"/>
    <mergeCell ref="A46:C46"/>
    <mergeCell ref="D44:H44"/>
  </mergeCells>
  <phoneticPr fontId="10" type="noConversion"/>
  <dataValidations count="1">
    <dataValidation type="list" allowBlank="1" showInputMessage="1" showErrorMessage="1" sqref="O5:V5" xr:uid="{00000000-0002-0000-0000-000000000000}">
      <formula1>Pick</formula1>
    </dataValidation>
  </dataValidations>
  <hyperlinks>
    <hyperlink ref="I4:N4" r:id="rId1" display="Link to Student Employee Pay Dates" xr:uid="{00000000-0004-0000-0000-000000000000}"/>
  </hyperlinks>
  <printOptions horizontalCentered="1"/>
  <pageMargins left="0.25" right="0.25" top="0" bottom="0" header="0.5" footer="0.5"/>
  <pageSetup scale="91" orientation="landscape" horizontalDpi="4294967292"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pageSetUpPr fitToPage="1"/>
  </sheetPr>
  <dimension ref="A1:BE67"/>
  <sheetViews>
    <sheetView zoomScaleNormal="100" workbookViewId="0">
      <selection activeCell="X21" sqref="X21"/>
    </sheetView>
  </sheetViews>
  <sheetFormatPr defaultRowHeight="12.75" x14ac:dyDescent="0.2"/>
  <cols>
    <col min="1" max="21" width="5.85546875" customWidth="1"/>
    <col min="22" max="22" width="12.140625" customWidth="1"/>
  </cols>
  <sheetData>
    <row r="1" spans="1:23" ht="12.75" customHeight="1" x14ac:dyDescent="0.2">
      <c r="A1" s="103">
        <v>600</v>
      </c>
      <c r="B1" s="104"/>
      <c r="E1" s="150" t="s">
        <v>408</v>
      </c>
      <c r="F1" s="151"/>
      <c r="G1" s="151"/>
      <c r="H1" s="151"/>
      <c r="I1" s="151"/>
      <c r="O1" s="152" t="s">
        <v>35</v>
      </c>
      <c r="P1" s="152"/>
      <c r="Q1" s="152"/>
      <c r="R1" s="152"/>
      <c r="S1" s="152"/>
      <c r="T1" s="152"/>
      <c r="U1" s="152"/>
      <c r="V1" s="152"/>
      <c r="W1" s="36"/>
    </row>
    <row r="2" spans="1:23" x14ac:dyDescent="0.2">
      <c r="A2" s="105"/>
      <c r="B2" s="106"/>
      <c r="C2" s="28"/>
      <c r="D2" s="28"/>
      <c r="E2" s="151"/>
      <c r="F2" s="151"/>
      <c r="G2" s="151"/>
      <c r="H2" s="151"/>
      <c r="I2" s="151"/>
      <c r="O2" s="152"/>
      <c r="P2" s="152"/>
      <c r="Q2" s="152"/>
      <c r="R2" s="152"/>
      <c r="S2" s="152"/>
      <c r="T2" s="152"/>
      <c r="U2" s="152"/>
      <c r="V2" s="152"/>
      <c r="W2" s="36"/>
    </row>
    <row r="3" spans="1:23" ht="33" customHeight="1" x14ac:dyDescent="0.2">
      <c r="A3" s="107"/>
      <c r="B3" s="108"/>
      <c r="C3" s="28"/>
      <c r="D3" s="28"/>
      <c r="E3" s="151"/>
      <c r="F3" s="151"/>
      <c r="G3" s="151"/>
      <c r="H3" s="151"/>
      <c r="I3" s="151"/>
      <c r="O3" s="152"/>
      <c r="P3" s="152"/>
      <c r="Q3" s="152"/>
      <c r="R3" s="152"/>
      <c r="S3" s="152"/>
      <c r="T3" s="152"/>
      <c r="U3" s="152"/>
      <c r="V3" s="152"/>
      <c r="W3" s="36"/>
    </row>
    <row r="4" spans="1:23" x14ac:dyDescent="0.2">
      <c r="B4" s="153" t="s">
        <v>407</v>
      </c>
      <c r="C4" s="153"/>
      <c r="D4" s="153"/>
      <c r="E4" s="153"/>
      <c r="F4" s="153"/>
      <c r="G4" s="153"/>
      <c r="H4" s="153"/>
      <c r="I4" s="153"/>
      <c r="J4" s="153"/>
      <c r="K4" s="153"/>
      <c r="L4" s="153"/>
      <c r="M4" s="153"/>
      <c r="N4" s="153"/>
      <c r="O4" s="153"/>
      <c r="P4" s="153"/>
      <c r="Q4" s="153"/>
      <c r="R4" s="153"/>
      <c r="S4" s="153"/>
      <c r="T4" s="153"/>
      <c r="U4" s="153"/>
      <c r="V4" s="153"/>
    </row>
    <row r="5" spans="1:23" ht="12.75" customHeight="1" x14ac:dyDescent="0.2">
      <c r="O5" s="154" t="s">
        <v>367</v>
      </c>
      <c r="P5" s="154"/>
      <c r="Q5" s="154"/>
      <c r="R5" s="154"/>
      <c r="S5" s="154"/>
      <c r="T5" s="154"/>
      <c r="U5" s="154"/>
      <c r="V5" s="154"/>
    </row>
    <row r="6" spans="1:23" s="13" customFormat="1" ht="24" customHeight="1" x14ac:dyDescent="0.35">
      <c r="B6" s="121" t="s">
        <v>404</v>
      </c>
      <c r="C6" s="121"/>
      <c r="D6" s="121"/>
      <c r="E6" s="121"/>
      <c r="F6" s="121"/>
      <c r="G6" s="121"/>
      <c r="H6" s="121"/>
      <c r="I6" s="122">
        <v>999999999</v>
      </c>
      <c r="J6" s="123"/>
      <c r="K6" s="123"/>
      <c r="L6" s="123"/>
      <c r="M6" s="123"/>
      <c r="N6" s="124"/>
      <c r="O6" s="96" t="s">
        <v>368</v>
      </c>
      <c r="P6" s="97"/>
      <c r="Q6" s="97"/>
      <c r="R6" s="97"/>
      <c r="S6" s="97"/>
      <c r="T6" s="97"/>
      <c r="U6" s="97"/>
      <c r="V6" s="98"/>
    </row>
    <row r="7" spans="1:23" ht="15" customHeight="1" x14ac:dyDescent="0.2">
      <c r="B7" s="114" t="s">
        <v>26</v>
      </c>
      <c r="C7" s="114"/>
      <c r="D7" s="114"/>
      <c r="E7" s="114"/>
      <c r="F7" s="114"/>
      <c r="G7" s="114"/>
      <c r="H7" s="114"/>
      <c r="I7" s="99" t="s">
        <v>27</v>
      </c>
      <c r="J7" s="100"/>
      <c r="K7" s="100"/>
      <c r="L7" s="100"/>
      <c r="M7" s="100"/>
      <c r="N7" s="101"/>
      <c r="O7" s="99" t="s">
        <v>28</v>
      </c>
      <c r="P7" s="100"/>
      <c r="Q7" s="100"/>
      <c r="R7" s="100"/>
      <c r="S7" s="100"/>
      <c r="T7" s="100"/>
      <c r="U7" s="100"/>
      <c r="V7" s="101"/>
    </row>
    <row r="8" spans="1:23" s="11" customFormat="1" ht="20.100000000000001" customHeight="1" x14ac:dyDescent="0.25">
      <c r="B8" s="118" t="s">
        <v>405</v>
      </c>
      <c r="C8" s="119"/>
      <c r="D8" s="119"/>
      <c r="E8" s="119"/>
      <c r="F8" s="119"/>
      <c r="G8" s="119"/>
      <c r="H8" s="120"/>
      <c r="I8" s="115">
        <v>109999</v>
      </c>
      <c r="J8" s="116"/>
      <c r="K8" s="117"/>
      <c r="L8" s="80">
        <v>9999</v>
      </c>
      <c r="M8" s="81"/>
      <c r="N8" s="82"/>
      <c r="O8" s="118" t="s">
        <v>406</v>
      </c>
      <c r="P8" s="119"/>
      <c r="Q8" s="119"/>
      <c r="R8" s="119"/>
      <c r="S8" s="119"/>
      <c r="T8" s="119"/>
      <c r="U8" s="119"/>
      <c r="V8" s="120"/>
    </row>
    <row r="9" spans="1:23" ht="15" customHeight="1" x14ac:dyDescent="0.2">
      <c r="B9" s="114" t="s">
        <v>29</v>
      </c>
      <c r="C9" s="114"/>
      <c r="D9" s="114"/>
      <c r="E9" s="114"/>
      <c r="F9" s="114"/>
      <c r="G9" s="114"/>
      <c r="H9" s="114"/>
      <c r="I9" s="25" t="s">
        <v>30</v>
      </c>
      <c r="J9" s="26"/>
      <c r="K9" s="26"/>
      <c r="L9" s="25" t="s">
        <v>31</v>
      </c>
      <c r="M9" s="26"/>
      <c r="N9" s="27"/>
      <c r="O9" s="99" t="s">
        <v>32</v>
      </c>
      <c r="P9" s="100"/>
      <c r="Q9" s="100"/>
      <c r="R9" s="100"/>
      <c r="S9" s="100"/>
      <c r="T9" s="100"/>
      <c r="U9" s="100"/>
      <c r="V9" s="101"/>
    </row>
    <row r="10" spans="1:23" ht="6.75" customHeight="1" x14ac:dyDescent="0.2"/>
    <row r="11" spans="1:23" s="14" customFormat="1" ht="24" customHeight="1" x14ac:dyDescent="0.35">
      <c r="B11" s="112" t="s">
        <v>39</v>
      </c>
      <c r="C11" s="113"/>
      <c r="D11" s="113"/>
      <c r="E11" s="32" t="s">
        <v>37</v>
      </c>
      <c r="F11" s="33"/>
      <c r="H11" s="89">
        <f>V37</f>
        <v>15</v>
      </c>
      <c r="I11" s="90"/>
      <c r="J11" s="91"/>
      <c r="K11" s="83">
        <v>15</v>
      </c>
      <c r="L11" s="84"/>
      <c r="M11" s="85"/>
      <c r="N11" s="92">
        <f>H11*K11</f>
        <v>225</v>
      </c>
      <c r="O11" s="93"/>
      <c r="P11" s="94"/>
    </row>
    <row r="12" spans="1:23" s="12" customFormat="1" ht="24" customHeight="1" x14ac:dyDescent="0.2">
      <c r="E12" s="32" t="s">
        <v>38</v>
      </c>
      <c r="F12" s="33" t="s">
        <v>354</v>
      </c>
      <c r="H12" s="86" t="s">
        <v>34</v>
      </c>
      <c r="I12" s="147"/>
      <c r="J12" s="148"/>
      <c r="K12" s="86" t="s">
        <v>33</v>
      </c>
      <c r="L12" s="87"/>
      <c r="M12" s="88"/>
      <c r="N12" s="86" t="s">
        <v>9</v>
      </c>
      <c r="O12" s="87"/>
      <c r="P12" s="88"/>
    </row>
    <row r="13" spans="1:23" s="12" customFormat="1" ht="6.75" customHeight="1" thickBot="1" x14ac:dyDescent="0.25">
      <c r="H13" s="24"/>
      <c r="I13" s="24"/>
      <c r="J13" s="24"/>
      <c r="K13" s="24"/>
      <c r="L13" s="24"/>
      <c r="M13" s="24"/>
      <c r="N13" s="24"/>
      <c r="O13" s="24"/>
      <c r="P13" s="24"/>
    </row>
    <row r="14" spans="1:23" s="12" customFormat="1" ht="15" customHeight="1" thickTop="1" thickBot="1" x14ac:dyDescent="0.25">
      <c r="H14" s="144" t="s">
        <v>17</v>
      </c>
      <c r="I14" s="145"/>
      <c r="J14" s="145"/>
      <c r="K14" s="145"/>
      <c r="L14" s="145"/>
      <c r="M14" s="145"/>
      <c r="N14" s="145"/>
      <c r="O14" s="145"/>
      <c r="P14" s="146"/>
    </row>
    <row r="15" spans="1:23" ht="5.25" customHeight="1" thickTop="1" thickBot="1" x14ac:dyDescent="0.25"/>
    <row r="16" spans="1:23" ht="13.5" thickTop="1" x14ac:dyDescent="0.2">
      <c r="A16" s="109" t="s">
        <v>7</v>
      </c>
      <c r="B16" s="110"/>
      <c r="C16" s="111"/>
      <c r="D16" s="109" t="s">
        <v>2</v>
      </c>
      <c r="E16" s="110"/>
      <c r="F16" s="111"/>
      <c r="G16" s="109" t="s">
        <v>3</v>
      </c>
      <c r="H16" s="110"/>
      <c r="I16" s="111"/>
      <c r="J16" s="109" t="s">
        <v>4</v>
      </c>
      <c r="K16" s="110"/>
      <c r="L16" s="111"/>
      <c r="M16" s="109" t="s">
        <v>5</v>
      </c>
      <c r="N16" s="110"/>
      <c r="O16" s="111"/>
      <c r="P16" s="109" t="s">
        <v>6</v>
      </c>
      <c r="Q16" s="110"/>
      <c r="R16" s="111"/>
      <c r="S16" s="109" t="s">
        <v>8</v>
      </c>
      <c r="T16" s="110"/>
      <c r="U16" s="128"/>
      <c r="V16" s="129" t="s">
        <v>353</v>
      </c>
    </row>
    <row r="17" spans="1:22" ht="13.5" thickBot="1" x14ac:dyDescent="0.25">
      <c r="A17" s="4" t="s">
        <v>0</v>
      </c>
      <c r="B17" s="1" t="s">
        <v>1</v>
      </c>
      <c r="C17" s="3"/>
      <c r="D17" s="4" t="s">
        <v>0</v>
      </c>
      <c r="E17" s="1" t="s">
        <v>1</v>
      </c>
      <c r="F17" s="3"/>
      <c r="G17" s="4" t="s">
        <v>0</v>
      </c>
      <c r="H17" s="1" t="s">
        <v>1</v>
      </c>
      <c r="I17" s="3"/>
      <c r="J17" s="4" t="s">
        <v>0</v>
      </c>
      <c r="K17" s="1" t="s">
        <v>1</v>
      </c>
      <c r="L17" s="3"/>
      <c r="M17" s="4" t="s">
        <v>0</v>
      </c>
      <c r="N17" s="1" t="s">
        <v>1</v>
      </c>
      <c r="O17" s="3"/>
      <c r="P17" s="4" t="s">
        <v>0</v>
      </c>
      <c r="Q17" s="1" t="s">
        <v>1</v>
      </c>
      <c r="R17" s="3"/>
      <c r="S17" s="4" t="s">
        <v>0</v>
      </c>
      <c r="T17" s="2" t="s">
        <v>1</v>
      </c>
      <c r="U17" s="18"/>
      <c r="V17" s="130"/>
    </row>
    <row r="18" spans="1:22" ht="13.5" thickTop="1" x14ac:dyDescent="0.2">
      <c r="A18" s="41"/>
      <c r="B18" s="5"/>
      <c r="C18" s="15">
        <f>ROUND((B18-A18)/(1/24) + 0.049,1)</f>
        <v>0</v>
      </c>
      <c r="D18" s="6"/>
      <c r="E18" s="5"/>
      <c r="F18" s="15">
        <f>ROUND((E18-D18)/(1/24) + 0.049,1)</f>
        <v>0</v>
      </c>
      <c r="G18" s="6"/>
      <c r="H18" s="5"/>
      <c r="I18" s="15">
        <f>ROUND((H18-G18)/(1/24) + 0.049,1)</f>
        <v>0</v>
      </c>
      <c r="J18" s="6"/>
      <c r="K18" s="5"/>
      <c r="L18" s="15">
        <f>ROUND((K18-J18)/(1/24) + 0.049,1)</f>
        <v>0</v>
      </c>
      <c r="M18" s="6"/>
      <c r="N18" s="5"/>
      <c r="O18" s="15">
        <f>ROUND((N18-M18)/(1/24) + 0.049,1)</f>
        <v>0</v>
      </c>
      <c r="P18" s="6"/>
      <c r="Q18" s="5"/>
      <c r="R18" s="15">
        <f>ROUND((Q18-P18)/(1/24) + 0.049,1)</f>
        <v>0</v>
      </c>
      <c r="S18" s="6">
        <v>0.33333333333333331</v>
      </c>
      <c r="T18" s="5">
        <v>0.5</v>
      </c>
      <c r="U18" s="15">
        <f>ROUND((T18-S18)/(1/24) + 0.049,1)</f>
        <v>4</v>
      </c>
      <c r="V18" s="133">
        <f>C20+F20+I20+L20+O20+R20+U20</f>
        <v>7</v>
      </c>
    </row>
    <row r="19" spans="1:22" x14ac:dyDescent="0.2">
      <c r="A19" s="42"/>
      <c r="B19" s="7"/>
      <c r="C19" s="15">
        <f>ROUND((B19-A19)/(1/24) + 0.049,1)</f>
        <v>0</v>
      </c>
      <c r="D19" s="8"/>
      <c r="E19" s="7"/>
      <c r="F19" s="15">
        <f>ROUND((E19-D19)/(1/24) + 0.049,1)</f>
        <v>0</v>
      </c>
      <c r="G19" s="8"/>
      <c r="H19" s="7"/>
      <c r="I19" s="15">
        <f>ROUND((H19-G19)/(1/24) + 0.049,1)</f>
        <v>0</v>
      </c>
      <c r="J19" s="8"/>
      <c r="K19" s="7"/>
      <c r="L19" s="15">
        <f>ROUND((K19-J19)/(1/24) + 0.049,1)</f>
        <v>0</v>
      </c>
      <c r="M19" s="8"/>
      <c r="N19" s="7"/>
      <c r="O19" s="15">
        <f>ROUND((N19-M19)/(1/24) + 0.049,1)</f>
        <v>0</v>
      </c>
      <c r="P19" s="8"/>
      <c r="Q19" s="7"/>
      <c r="R19" s="15">
        <f>ROUND((Q19-P19)/(1/24) + 0.049,1)</f>
        <v>0</v>
      </c>
      <c r="S19" s="8">
        <v>0.625</v>
      </c>
      <c r="T19" s="7">
        <v>0.75</v>
      </c>
      <c r="U19" s="15">
        <f>ROUND((T19-S19)/(1/24) + 0.049,1)</f>
        <v>3</v>
      </c>
      <c r="V19" s="134"/>
    </row>
    <row r="20" spans="1:22" ht="13.5" thickBot="1" x14ac:dyDescent="0.25">
      <c r="A20" s="131" t="str">
        <f>VLOOKUP(O6,Dates,6,FALSE)</f>
        <v>----</v>
      </c>
      <c r="B20" s="132"/>
      <c r="C20" s="16">
        <f>C19+C18</f>
        <v>0</v>
      </c>
      <c r="D20" s="131" t="str">
        <f>VLOOKUP(O6,Dates,7,FALSE)</f>
        <v>----</v>
      </c>
      <c r="E20" s="132"/>
      <c r="F20" s="16">
        <f>F19+F18</f>
        <v>0</v>
      </c>
      <c r="G20" s="131" t="str">
        <f>VLOOKUP(O6,Dates,8,FALSE)</f>
        <v>----</v>
      </c>
      <c r="H20" s="149"/>
      <c r="I20" s="16">
        <f>I19+I18</f>
        <v>0</v>
      </c>
      <c r="J20" s="131" t="str">
        <f>VLOOKUP(O6,Dates,9,FALSE)</f>
        <v>----</v>
      </c>
      <c r="K20" s="132"/>
      <c r="L20" s="16">
        <f>L19+L18</f>
        <v>0</v>
      </c>
      <c r="M20" s="131" t="str">
        <f>VLOOKUP(O6,Dates,10,FALSE)</f>
        <v>----</v>
      </c>
      <c r="N20" s="132"/>
      <c r="O20" s="16">
        <f>O19+O18</f>
        <v>0</v>
      </c>
      <c r="P20" s="131" t="str">
        <f>VLOOKUP(O6,Dates,11,FALSE)</f>
        <v>----</v>
      </c>
      <c r="Q20" s="132"/>
      <c r="R20" s="16">
        <f>R19+R18</f>
        <v>0</v>
      </c>
      <c r="S20" s="131" t="str">
        <f>VLOOKUP(O6,Dates,12,FALSE)</f>
        <v>10/1</v>
      </c>
      <c r="T20" s="132"/>
      <c r="U20" s="16">
        <f>U19+U18</f>
        <v>7</v>
      </c>
      <c r="V20" s="134"/>
    </row>
    <row r="21" spans="1:22" x14ac:dyDescent="0.2">
      <c r="A21" s="43"/>
      <c r="B21" s="9"/>
      <c r="C21" s="15">
        <f>ROUND((B21-A21)/(1/24) + 0.049,1)</f>
        <v>0</v>
      </c>
      <c r="D21" s="10"/>
      <c r="E21" s="9"/>
      <c r="F21" s="15">
        <f>ROUND((E21-D21)/(1/24) + 0.049,1)</f>
        <v>0</v>
      </c>
      <c r="G21" s="10"/>
      <c r="H21" s="9"/>
      <c r="I21" s="15">
        <f>ROUND((H21-G21)/(1/24) + 0.049,1)</f>
        <v>0</v>
      </c>
      <c r="J21" s="10"/>
      <c r="K21" s="9"/>
      <c r="L21" s="15">
        <f>ROUND((K21-J21)/(1/24) + 0.049,1)</f>
        <v>0</v>
      </c>
      <c r="M21" s="10"/>
      <c r="N21" s="9"/>
      <c r="O21" s="15">
        <f>ROUND((N21-M21)/(1/24) + 0.049,1)</f>
        <v>0</v>
      </c>
      <c r="P21" s="10"/>
      <c r="Q21" s="9"/>
      <c r="R21" s="15">
        <f>ROUND((Q21-P21)/(1/24) + 0.049,1)</f>
        <v>0</v>
      </c>
      <c r="S21" s="10"/>
      <c r="T21" s="9"/>
      <c r="U21" s="15">
        <f>ROUND((T21-S21)/(1/24) + 0.049,1)</f>
        <v>0</v>
      </c>
      <c r="V21" s="134">
        <f>C23+F23+I23+L23+O23+R23+U23</f>
        <v>0</v>
      </c>
    </row>
    <row r="22" spans="1:22" x14ac:dyDescent="0.2">
      <c r="A22" s="42"/>
      <c r="B22" s="7"/>
      <c r="C22" s="15">
        <f>ROUND((B22-A22)/(1/24) + 0.049,1)</f>
        <v>0</v>
      </c>
      <c r="D22" s="8"/>
      <c r="E22" s="7"/>
      <c r="F22" s="15">
        <f>ROUND((E22-D22)/(1/24) + 0.049,1)</f>
        <v>0</v>
      </c>
      <c r="G22" s="8"/>
      <c r="H22" s="7"/>
      <c r="I22" s="15">
        <f>ROUND((H22-G22)/(1/24) + 0.049,1)</f>
        <v>0</v>
      </c>
      <c r="J22" s="8"/>
      <c r="K22" s="7"/>
      <c r="L22" s="15">
        <f>ROUND((K22-J22)/(1/24) + 0.049,1)</f>
        <v>0</v>
      </c>
      <c r="M22" s="8"/>
      <c r="N22" s="7"/>
      <c r="O22" s="15">
        <f>ROUND((N22-M22)/(1/24) + 0.049,1)</f>
        <v>0</v>
      </c>
      <c r="P22" s="8"/>
      <c r="Q22" s="7"/>
      <c r="R22" s="15">
        <f>ROUND((Q22-P22)/(1/24) + 0.049,1)</f>
        <v>0</v>
      </c>
      <c r="S22" s="8"/>
      <c r="T22" s="7"/>
      <c r="U22" s="15">
        <f>ROUND((T22-S22)/(1/24) + 0.049,1)</f>
        <v>0</v>
      </c>
      <c r="V22" s="134"/>
    </row>
    <row r="23" spans="1:22" ht="13.5" thickBot="1" x14ac:dyDescent="0.25">
      <c r="A23" s="131" t="str">
        <f>VLOOKUP(O6,Dates,13,FALSE)</f>
        <v>10/2</v>
      </c>
      <c r="B23" s="132"/>
      <c r="C23" s="16">
        <f>C22+C21</f>
        <v>0</v>
      </c>
      <c r="D23" s="131" t="str">
        <f>VLOOKUP(O6,Dates,14,FALSE)</f>
        <v>10/3</v>
      </c>
      <c r="E23" s="132"/>
      <c r="F23" s="16">
        <f>F22+F21</f>
        <v>0</v>
      </c>
      <c r="G23" s="131" t="str">
        <f>VLOOKUP(O6,Dates,15,FALSE)</f>
        <v>10/4</v>
      </c>
      <c r="H23" s="132"/>
      <c r="I23" s="16">
        <f>I22+I21</f>
        <v>0</v>
      </c>
      <c r="J23" s="131" t="str">
        <f>VLOOKUP(O6,Dates,16,FALSE)</f>
        <v>10/5</v>
      </c>
      <c r="K23" s="132"/>
      <c r="L23" s="16">
        <f>L22+L21</f>
        <v>0</v>
      </c>
      <c r="M23" s="131" t="str">
        <f>VLOOKUP(O6,Dates,17,FALSE)</f>
        <v>10/6</v>
      </c>
      <c r="N23" s="132"/>
      <c r="O23" s="16">
        <f>O22+O21</f>
        <v>0</v>
      </c>
      <c r="P23" s="131" t="str">
        <f>VLOOKUP(O6,Dates,18,FALSE)</f>
        <v>10/7</v>
      </c>
      <c r="Q23" s="132"/>
      <c r="R23" s="16">
        <f>R22+R21</f>
        <v>0</v>
      </c>
      <c r="S23" s="131" t="str">
        <f>VLOOKUP(O6,Dates,19,FALSE)</f>
        <v>10/8</v>
      </c>
      <c r="T23" s="132"/>
      <c r="U23" s="16">
        <f>U22+U21</f>
        <v>0</v>
      </c>
      <c r="V23" s="134"/>
    </row>
    <row r="24" spans="1:22" x14ac:dyDescent="0.2">
      <c r="A24" s="43"/>
      <c r="B24" s="9"/>
      <c r="C24" s="15">
        <f>ROUND((B24-A24)/(1/24) + 0.049,1)</f>
        <v>0</v>
      </c>
      <c r="D24" s="10"/>
      <c r="E24" s="9"/>
      <c r="F24" s="15">
        <f>ROUND((E24-D24)/(1/24) + 0.049,1)</f>
        <v>0</v>
      </c>
      <c r="G24" s="10">
        <v>0.41666666666666669</v>
      </c>
      <c r="H24" s="9">
        <v>0.54166666666666663</v>
      </c>
      <c r="I24" s="15">
        <f>ROUND((H24-G24)/(1/24) + 0.049,1)</f>
        <v>3</v>
      </c>
      <c r="J24" s="10"/>
      <c r="K24" s="9"/>
      <c r="L24" s="15">
        <f>ROUND((K24-J24)/(1/24) + 0.049,1)</f>
        <v>0</v>
      </c>
      <c r="M24" s="10"/>
      <c r="N24" s="9"/>
      <c r="O24" s="15">
        <f>ROUND((N24-M24)/(1/24) + 0.049,1)</f>
        <v>0</v>
      </c>
      <c r="P24" s="10"/>
      <c r="Q24" s="9"/>
      <c r="R24" s="15">
        <f>ROUND((Q24-P24)/(1/24) + 0.049,1)</f>
        <v>0</v>
      </c>
      <c r="S24" s="10"/>
      <c r="T24" s="9"/>
      <c r="U24" s="15">
        <f>ROUND((T24-S24)/(1/24) + 0.049,1)</f>
        <v>0</v>
      </c>
      <c r="V24" s="134">
        <f>C26+F26+I26+L26+O26+R26+U26</f>
        <v>3</v>
      </c>
    </row>
    <row r="25" spans="1:22" x14ac:dyDescent="0.2">
      <c r="A25" s="42"/>
      <c r="B25" s="7"/>
      <c r="C25" s="15">
        <f>ROUND((B25-A25)/(1/24) + 0.049,1)</f>
        <v>0</v>
      </c>
      <c r="D25" s="8"/>
      <c r="E25" s="7"/>
      <c r="F25" s="15">
        <f>ROUND((E25-D25)/(1/24) + 0.049,1)</f>
        <v>0</v>
      </c>
      <c r="G25" s="8"/>
      <c r="H25" s="7"/>
      <c r="I25" s="15">
        <f>ROUND((H25-G25)/(1/24) + 0.049,1)</f>
        <v>0</v>
      </c>
      <c r="J25" s="8"/>
      <c r="K25" s="7"/>
      <c r="L25" s="15">
        <f>ROUND((K25-J25)/(1/24) + 0.049,1)</f>
        <v>0</v>
      </c>
      <c r="M25" s="8"/>
      <c r="N25" s="7"/>
      <c r="O25" s="15">
        <f>ROUND((N25-M25)/(1/24) + 0.049,1)</f>
        <v>0</v>
      </c>
      <c r="P25" s="8"/>
      <c r="Q25" s="7"/>
      <c r="R25" s="15">
        <f>ROUND((Q25-P25)/(1/24) + 0.049,1)</f>
        <v>0</v>
      </c>
      <c r="S25" s="8"/>
      <c r="T25" s="7"/>
      <c r="U25" s="15">
        <f>ROUND((T25-S25)/(1/24) + 0.049,1)</f>
        <v>0</v>
      </c>
      <c r="V25" s="134"/>
    </row>
    <row r="26" spans="1:22" ht="13.5" thickBot="1" x14ac:dyDescent="0.25">
      <c r="A26" s="131" t="str">
        <f>VLOOKUP(O6,Dates,20,FALSE)</f>
        <v>10/9</v>
      </c>
      <c r="B26" s="132"/>
      <c r="C26" s="16">
        <f>C25+C24</f>
        <v>0</v>
      </c>
      <c r="D26" s="131" t="str">
        <f>VLOOKUP(O6,Dates,21,FALSE)</f>
        <v>10/10</v>
      </c>
      <c r="E26" s="132"/>
      <c r="F26" s="16">
        <f>F25+F24</f>
        <v>0</v>
      </c>
      <c r="G26" s="131" t="str">
        <f>VLOOKUP(O6,Dates,22,FALSE)</f>
        <v>10/11</v>
      </c>
      <c r="H26" s="132"/>
      <c r="I26" s="16">
        <f>I25+I24</f>
        <v>3</v>
      </c>
      <c r="J26" s="131" t="str">
        <f>VLOOKUP(O6,Dates,23,FALSE)</f>
        <v>10/12</v>
      </c>
      <c r="K26" s="132"/>
      <c r="L26" s="16">
        <f>L25+L24</f>
        <v>0</v>
      </c>
      <c r="M26" s="131" t="str">
        <f>VLOOKUP(O6,Dates,24,FALSE)</f>
        <v>10/13</v>
      </c>
      <c r="N26" s="132"/>
      <c r="O26" s="16">
        <f>O25+O24</f>
        <v>0</v>
      </c>
      <c r="P26" s="131" t="str">
        <f>VLOOKUP(O6,Dates,25,FALSE)</f>
        <v>10/14</v>
      </c>
      <c r="Q26" s="132"/>
      <c r="R26" s="16">
        <f>R25+R24</f>
        <v>0</v>
      </c>
      <c r="S26" s="131" t="str">
        <f>VLOOKUP(O6,Dates,26,FALSE)</f>
        <v>10/15</v>
      </c>
      <c r="T26" s="132"/>
      <c r="U26" s="16">
        <f>U25+U24</f>
        <v>0</v>
      </c>
      <c r="V26" s="134"/>
    </row>
    <row r="27" spans="1:22" x14ac:dyDescent="0.2">
      <c r="A27" s="43"/>
      <c r="B27" s="9"/>
      <c r="C27" s="15">
        <f>ROUND((B27-A27)/(1/24) + 0.049,1)</f>
        <v>0</v>
      </c>
      <c r="D27" s="10"/>
      <c r="E27" s="9"/>
      <c r="F27" s="15">
        <f>ROUND((E27-D27)/(1/24) + 0.049,1)</f>
        <v>0</v>
      </c>
      <c r="G27" s="10"/>
      <c r="H27" s="9"/>
      <c r="I27" s="15">
        <f>ROUND((H27-G27)/(1/24) + 0.049,1)</f>
        <v>0</v>
      </c>
      <c r="J27" s="10"/>
      <c r="K27" s="9"/>
      <c r="L27" s="15">
        <f>ROUND((K27-J27)/(1/24) + 0.049,1)</f>
        <v>0</v>
      </c>
      <c r="M27" s="10"/>
      <c r="N27" s="9"/>
      <c r="O27" s="15">
        <f>ROUND((N27-M27)/(1/24) + 0.049,1)</f>
        <v>0</v>
      </c>
      <c r="P27" s="10"/>
      <c r="Q27" s="9"/>
      <c r="R27" s="15">
        <f>ROUND((Q27-P27)/(1/24) + 0.049,1)</f>
        <v>0</v>
      </c>
      <c r="S27" s="10"/>
      <c r="T27" s="9"/>
      <c r="U27" s="15">
        <f>ROUND((T27-S27)/(1/24) + 0.049,1)</f>
        <v>0</v>
      </c>
      <c r="V27" s="134">
        <f>C29+F29+I29+L29+O29+R29+U29</f>
        <v>0</v>
      </c>
    </row>
    <row r="28" spans="1:22" x14ac:dyDescent="0.2">
      <c r="A28" s="42"/>
      <c r="B28" s="7"/>
      <c r="C28" s="15">
        <f>ROUND((B28-A28)/(1/24) + 0.049,1)</f>
        <v>0</v>
      </c>
      <c r="D28" s="8"/>
      <c r="E28" s="7"/>
      <c r="F28" s="15">
        <f>ROUND((E28-D28)/(1/24) + 0.049,1)</f>
        <v>0</v>
      </c>
      <c r="G28" s="8"/>
      <c r="H28" s="7"/>
      <c r="I28" s="15">
        <f>ROUND((H28-G28)/(1/24) + 0.049,1)</f>
        <v>0</v>
      </c>
      <c r="J28" s="8"/>
      <c r="K28" s="7"/>
      <c r="L28" s="15">
        <f>ROUND((K28-J28)/(1/24) + 0.049,1)</f>
        <v>0</v>
      </c>
      <c r="M28" s="35"/>
      <c r="N28" s="7"/>
      <c r="O28" s="15">
        <f>ROUND((N28-M28)/(1/24) + 0.049,1)</f>
        <v>0</v>
      </c>
      <c r="P28" s="8"/>
      <c r="Q28" s="7"/>
      <c r="R28" s="15">
        <f>ROUND((Q28-P28)/(1/24) + 0.049,1)</f>
        <v>0</v>
      </c>
      <c r="S28" s="8"/>
      <c r="T28" s="7"/>
      <c r="U28" s="15">
        <f>ROUND((T28-S28)/(1/24) + 0.049,1)</f>
        <v>0</v>
      </c>
      <c r="V28" s="134"/>
    </row>
    <row r="29" spans="1:22" ht="13.5" thickBot="1" x14ac:dyDescent="0.25">
      <c r="A29" s="131" t="str">
        <f>VLOOKUP(O6,Dates,27,FALSE)</f>
        <v>10/16</v>
      </c>
      <c r="B29" s="132"/>
      <c r="C29" s="16">
        <f>C28+C27</f>
        <v>0</v>
      </c>
      <c r="D29" s="131" t="str">
        <f>VLOOKUP(O6,Dates,28,FALSE)</f>
        <v>10/17</v>
      </c>
      <c r="E29" s="132"/>
      <c r="F29" s="16">
        <f>F28+F27</f>
        <v>0</v>
      </c>
      <c r="G29" s="131" t="str">
        <f>VLOOKUP(O6,Dates,29,FALSE)</f>
        <v>10/18</v>
      </c>
      <c r="H29" s="132"/>
      <c r="I29" s="16">
        <f>I28+I27</f>
        <v>0</v>
      </c>
      <c r="J29" s="131" t="str">
        <f>VLOOKUP(O6,Dates,30,FALSE)</f>
        <v>10/19</v>
      </c>
      <c r="K29" s="132"/>
      <c r="L29" s="16">
        <f>L28+L27</f>
        <v>0</v>
      </c>
      <c r="M29" s="131" t="str">
        <f>VLOOKUP(O6,Dates,31,FALSE)</f>
        <v>10/20</v>
      </c>
      <c r="N29" s="132"/>
      <c r="O29" s="16">
        <f>O28+O27</f>
        <v>0</v>
      </c>
      <c r="P29" s="131" t="str">
        <f>VLOOKUP(O6,Dates,32,FALSE)</f>
        <v>10/21</v>
      </c>
      <c r="Q29" s="132"/>
      <c r="R29" s="16">
        <f>R28+R27</f>
        <v>0</v>
      </c>
      <c r="S29" s="131" t="str">
        <f>VLOOKUP(O6,Dates,33,FALSE)</f>
        <v>10/22</v>
      </c>
      <c r="T29" s="132"/>
      <c r="U29" s="16">
        <f>U28+U27</f>
        <v>0</v>
      </c>
      <c r="V29" s="134"/>
    </row>
    <row r="30" spans="1:22" x14ac:dyDescent="0.2">
      <c r="A30" s="43"/>
      <c r="B30" s="9"/>
      <c r="C30" s="15">
        <f>ROUND((B30-A30)/(1/24) + 0.049,1)</f>
        <v>0</v>
      </c>
      <c r="D30" s="10"/>
      <c r="E30" s="9"/>
      <c r="F30" s="15">
        <f>ROUND((E30-D30)/(1/24) + 0.049,1)</f>
        <v>0</v>
      </c>
      <c r="G30" s="10"/>
      <c r="H30" s="9"/>
      <c r="I30" s="15">
        <f>ROUND((H30-G30)/(1/24) + 0.049,1)</f>
        <v>0</v>
      </c>
      <c r="J30" s="10"/>
      <c r="K30" s="9"/>
      <c r="L30" s="15">
        <f>ROUND((K30-J30)/(1/24) + 0.049,1)</f>
        <v>0</v>
      </c>
      <c r="M30" s="10"/>
      <c r="N30" s="9"/>
      <c r="O30" s="15">
        <f>ROUND((N30-M30)/(1/24) + 0.049,1)</f>
        <v>0</v>
      </c>
      <c r="P30" s="10"/>
      <c r="Q30" s="9"/>
      <c r="R30" s="15">
        <f>ROUND((Q30-P30)/(1/24) + 0.049,1)</f>
        <v>0</v>
      </c>
      <c r="S30" s="10"/>
      <c r="T30" s="9"/>
      <c r="U30" s="15">
        <f>ROUND((T30-S30)/(1/24) + 0.049,1)</f>
        <v>0</v>
      </c>
      <c r="V30" s="134">
        <f>C32+F32+I32+L32+O32+R32+U32</f>
        <v>0</v>
      </c>
    </row>
    <row r="31" spans="1:22" x14ac:dyDescent="0.2">
      <c r="A31" s="42"/>
      <c r="B31" s="7"/>
      <c r="C31" s="15">
        <f>ROUND((B31-A31)/(1/24) + 0.049,1)</f>
        <v>0</v>
      </c>
      <c r="D31" s="8"/>
      <c r="E31" s="7"/>
      <c r="F31" s="15">
        <f>ROUND((E31-D31)/(1/24) + 0.049,1)</f>
        <v>0</v>
      </c>
      <c r="G31" s="8"/>
      <c r="H31" s="7"/>
      <c r="I31" s="15">
        <f>ROUND((H31-G31)/(1/24) + 0.049,1)</f>
        <v>0</v>
      </c>
      <c r="J31" s="8"/>
      <c r="K31" s="7"/>
      <c r="L31" s="15">
        <f>ROUND((K31-J31)/(1/24) + 0.049,1)</f>
        <v>0</v>
      </c>
      <c r="M31" s="8"/>
      <c r="N31" s="7"/>
      <c r="O31" s="15">
        <f>ROUND((N31-M31)/(1/24) + 0.049,1)</f>
        <v>0</v>
      </c>
      <c r="P31" s="8"/>
      <c r="Q31" s="7"/>
      <c r="R31" s="15">
        <f>ROUND((Q31-P31)/(1/24) + 0.049,1)</f>
        <v>0</v>
      </c>
      <c r="S31" s="8"/>
      <c r="T31" s="7"/>
      <c r="U31" s="15">
        <f>ROUND((T31-S31)/(1/24) + 0.049,1)</f>
        <v>0</v>
      </c>
      <c r="V31" s="134"/>
    </row>
    <row r="32" spans="1:22" ht="13.5" thickBot="1" x14ac:dyDescent="0.25">
      <c r="A32" s="131" t="str">
        <f>VLOOKUP(O6,Dates,34,FALSE)</f>
        <v>10/23</v>
      </c>
      <c r="B32" s="132"/>
      <c r="C32" s="17">
        <f>C31+C30</f>
        <v>0</v>
      </c>
      <c r="D32" s="131" t="str">
        <f>VLOOKUP(O6,Dates,35,FALSE)</f>
        <v>10/24</v>
      </c>
      <c r="E32" s="132"/>
      <c r="F32" s="17">
        <f>F31+F30</f>
        <v>0</v>
      </c>
      <c r="G32" s="131" t="str">
        <f>VLOOKUP(O6,Dates,36,FALSE)</f>
        <v>10/25</v>
      </c>
      <c r="H32" s="132"/>
      <c r="I32" s="17">
        <f>I31+I30</f>
        <v>0</v>
      </c>
      <c r="J32" s="131" t="str">
        <f>VLOOKUP(O6,Dates,37,FALSE)</f>
        <v>10/26</v>
      </c>
      <c r="K32" s="132"/>
      <c r="L32" s="17">
        <f>L31+L30</f>
        <v>0</v>
      </c>
      <c r="M32" s="131" t="str">
        <f>VLOOKUP(O6,Dates,38,FALSE)</f>
        <v>10/27</v>
      </c>
      <c r="N32" s="132"/>
      <c r="O32" s="17">
        <f>O31+O30</f>
        <v>0</v>
      </c>
      <c r="P32" s="131" t="str">
        <f>VLOOKUP(O6,Dates,39,FALSE)</f>
        <v>10/28</v>
      </c>
      <c r="Q32" s="132"/>
      <c r="R32" s="17">
        <f>R31+R30</f>
        <v>0</v>
      </c>
      <c r="S32" s="131" t="str">
        <f>VLOOKUP(O6,Dates,40,FALSE)</f>
        <v>10/29</v>
      </c>
      <c r="T32" s="132"/>
      <c r="U32" s="17">
        <f>U31+U30</f>
        <v>0</v>
      </c>
      <c r="V32" s="134"/>
    </row>
    <row r="33" spans="1:46" ht="12.75" customHeight="1" thickTop="1" x14ac:dyDescent="0.2">
      <c r="A33" s="41"/>
      <c r="B33" s="5"/>
      <c r="C33" s="15">
        <f>ROUND((B33-A33)/(1/24) + 0.049,1)</f>
        <v>0</v>
      </c>
      <c r="D33" s="6">
        <v>0.70833333333333337</v>
      </c>
      <c r="E33" s="5">
        <v>0.91666666666666663</v>
      </c>
      <c r="F33" s="15">
        <f>ROUND((E33-D33)/(1/24) + 0.049,1)</f>
        <v>5</v>
      </c>
      <c r="G33" s="6"/>
      <c r="H33" s="5"/>
      <c r="I33" s="15">
        <f>ROUND((H33-G33)/(1/24) + 0.049,1)</f>
        <v>0</v>
      </c>
      <c r="J33" s="6"/>
      <c r="K33" s="5"/>
      <c r="L33" s="15">
        <f>ROUND((K33-J33)/(1/24) + 0.049,1)</f>
        <v>0</v>
      </c>
      <c r="M33" s="6"/>
      <c r="N33" s="5"/>
      <c r="O33" s="15">
        <f>ROUND((N33-M33)/(1/24) + 0.049,1)</f>
        <v>0</v>
      </c>
      <c r="P33" s="6"/>
      <c r="Q33" s="5"/>
      <c r="R33" s="15">
        <f>ROUND((Q33-P33)/(1/24) + 0.049,1)</f>
        <v>0</v>
      </c>
      <c r="S33" s="6"/>
      <c r="T33" s="5"/>
      <c r="U33" s="15">
        <f>ROUND((T33-S33)/(1/24) + 0.049,1)</f>
        <v>0</v>
      </c>
      <c r="V33" s="133">
        <f>C35+F35+I35+L35+O35+R35+U35</f>
        <v>5</v>
      </c>
    </row>
    <row r="34" spans="1:46" ht="12.75" customHeight="1" x14ac:dyDescent="0.2">
      <c r="A34" s="42"/>
      <c r="B34" s="7"/>
      <c r="C34" s="15">
        <f>ROUND((B34-A34)/(1/24) + 0.049,1)</f>
        <v>0</v>
      </c>
      <c r="D34" s="8"/>
      <c r="E34" s="7"/>
      <c r="F34" s="15">
        <f>ROUND((E34-D34)/(1/24) + 0.049,1)</f>
        <v>0</v>
      </c>
      <c r="G34" s="8"/>
      <c r="H34" s="7"/>
      <c r="I34" s="15">
        <f>ROUND((H34-G34)/(1/24) + 0.049,1)</f>
        <v>0</v>
      </c>
      <c r="J34" s="8"/>
      <c r="K34" s="7"/>
      <c r="L34" s="15">
        <f>ROUND((K34-J34)/(1/24) + 0.049,1)</f>
        <v>0</v>
      </c>
      <c r="M34" s="8"/>
      <c r="N34" s="7"/>
      <c r="O34" s="15">
        <f>ROUND((N34-M34)/(1/24) + 0.049,1)</f>
        <v>0</v>
      </c>
      <c r="P34" s="8"/>
      <c r="Q34" s="7"/>
      <c r="R34" s="15">
        <f>ROUND((Q34-P34)/(1/24) + 0.049,1)</f>
        <v>0</v>
      </c>
      <c r="S34" s="8"/>
      <c r="T34" s="7"/>
      <c r="U34" s="15">
        <f>ROUND((T34-S34)/(1/24) + 0.049,1)</f>
        <v>0</v>
      </c>
      <c r="V34" s="134"/>
    </row>
    <row r="35" spans="1:46" ht="13.5" customHeight="1" thickBot="1" x14ac:dyDescent="0.25">
      <c r="A35" s="131" t="str">
        <f>VLOOKUP(O6,Dates,41,FALSE)</f>
        <v>10/30</v>
      </c>
      <c r="B35" s="132"/>
      <c r="C35" s="16">
        <f>C34+C33</f>
        <v>0</v>
      </c>
      <c r="D35" s="131" t="str">
        <f>VLOOKUP(O6,Dates,42,FALSE)</f>
        <v>10/31</v>
      </c>
      <c r="E35" s="132"/>
      <c r="F35" s="16">
        <f>F34+F33</f>
        <v>5</v>
      </c>
      <c r="G35" s="137" t="s">
        <v>100</v>
      </c>
      <c r="H35" s="138"/>
      <c r="I35" s="16">
        <f>I34+I33</f>
        <v>0</v>
      </c>
      <c r="J35" s="137" t="s">
        <v>100</v>
      </c>
      <c r="K35" s="138"/>
      <c r="L35" s="16">
        <f>L34+L33</f>
        <v>0</v>
      </c>
      <c r="M35" s="137" t="s">
        <v>100</v>
      </c>
      <c r="N35" s="138"/>
      <c r="O35" s="16">
        <f>O34+O33</f>
        <v>0</v>
      </c>
      <c r="P35" s="137" t="s">
        <v>100</v>
      </c>
      <c r="Q35" s="138"/>
      <c r="R35" s="16">
        <f>R34+R33</f>
        <v>0</v>
      </c>
      <c r="S35" s="137" t="s">
        <v>100</v>
      </c>
      <c r="T35" s="138"/>
      <c r="U35" s="16">
        <f>U34+U33</f>
        <v>0</v>
      </c>
      <c r="V35" s="134"/>
    </row>
    <row r="36" spans="1:46" ht="3" customHeight="1" x14ac:dyDescent="0.2">
      <c r="A36" s="29"/>
      <c r="B36" s="30"/>
      <c r="C36" s="34"/>
      <c r="D36" s="31"/>
      <c r="E36" s="30"/>
      <c r="F36" s="29"/>
      <c r="G36" s="31"/>
      <c r="H36" s="31"/>
      <c r="I36" s="31"/>
      <c r="J36" s="30"/>
      <c r="K36" s="29"/>
      <c r="L36" s="31"/>
      <c r="M36" s="31"/>
      <c r="N36" s="31"/>
      <c r="O36" s="31"/>
      <c r="P36" s="31"/>
      <c r="Q36" s="31"/>
      <c r="R36" s="44"/>
      <c r="S36" s="31"/>
      <c r="T36" s="31"/>
      <c r="U36" s="44"/>
      <c r="V36" s="30"/>
      <c r="W36" s="38"/>
    </row>
    <row r="37" spans="1:46" x14ac:dyDescent="0.2">
      <c r="A37" s="36"/>
      <c r="B37" s="155" t="s">
        <v>16</v>
      </c>
      <c r="C37" s="155"/>
      <c r="D37" s="155"/>
      <c r="E37" s="155"/>
      <c r="F37" s="155"/>
      <c r="G37" s="155"/>
      <c r="H37" s="155"/>
      <c r="I37" s="155"/>
      <c r="J37" s="37"/>
      <c r="L37" s="156" t="s">
        <v>15</v>
      </c>
      <c r="M37" s="156"/>
      <c r="N37" s="156"/>
      <c r="O37" s="156"/>
      <c r="P37" s="156"/>
      <c r="Q37" s="156"/>
      <c r="R37" s="156"/>
      <c r="S37" s="156"/>
      <c r="T37" s="37"/>
      <c r="V37" s="135">
        <f>SUM(V18:V35)</f>
        <v>15</v>
      </c>
    </row>
    <row r="38" spans="1:46" ht="18.75" customHeight="1" thickBot="1" x14ac:dyDescent="0.25">
      <c r="V38" s="136"/>
    </row>
    <row r="39" spans="1:46" ht="30.75" customHeight="1" thickTop="1" x14ac:dyDescent="0.35">
      <c r="A39" s="13"/>
      <c r="B39" s="142"/>
      <c r="C39" s="142"/>
      <c r="D39" s="142"/>
      <c r="E39" s="142"/>
      <c r="F39" s="142"/>
      <c r="G39" s="142"/>
      <c r="H39" s="142"/>
      <c r="I39" s="142"/>
      <c r="J39" s="40"/>
      <c r="L39" s="143"/>
      <c r="M39" s="143"/>
      <c r="N39" s="143"/>
      <c r="O39" s="143"/>
      <c r="P39" s="143"/>
      <c r="Q39" s="143"/>
      <c r="R39" s="143"/>
      <c r="S39" s="143"/>
      <c r="T39" s="39"/>
      <c r="V39" s="51"/>
    </row>
    <row r="40" spans="1:46" ht="30.75" customHeight="1" x14ac:dyDescent="0.2">
      <c r="B40" s="141" t="s">
        <v>14</v>
      </c>
      <c r="C40" s="141"/>
      <c r="D40" s="141"/>
      <c r="E40" s="141"/>
      <c r="F40" s="141"/>
      <c r="G40" s="141"/>
      <c r="H40" s="141"/>
      <c r="I40" s="141"/>
      <c r="L40" s="141" t="s">
        <v>36</v>
      </c>
      <c r="M40" s="141"/>
      <c r="N40" s="141"/>
      <c r="O40" s="141"/>
      <c r="P40" s="141"/>
      <c r="Q40" s="141"/>
      <c r="R40" s="141"/>
      <c r="S40" s="141"/>
      <c r="V40" s="51"/>
    </row>
    <row r="41" spans="1:46" ht="30.75" customHeight="1" x14ac:dyDescent="0.2">
      <c r="A41" s="52" t="s">
        <v>18</v>
      </c>
      <c r="V41" s="51"/>
    </row>
    <row r="42" spans="1:46" ht="30.75" customHeight="1" x14ac:dyDescent="0.2">
      <c r="A42" s="60" t="s">
        <v>19</v>
      </c>
      <c r="B42" s="61" t="s">
        <v>25</v>
      </c>
      <c r="C42" s="61" t="s">
        <v>20</v>
      </c>
      <c r="D42" s="62" t="s">
        <v>40</v>
      </c>
      <c r="E42" s="63"/>
      <c r="F42" s="64" t="s">
        <v>21</v>
      </c>
      <c r="G42" s="62"/>
      <c r="H42" s="65"/>
      <c r="I42" s="65"/>
      <c r="J42" s="66"/>
      <c r="K42" s="64" t="s">
        <v>22</v>
      </c>
      <c r="L42" s="65"/>
      <c r="M42" s="65"/>
      <c r="N42" s="65"/>
      <c r="O42" s="65"/>
      <c r="P42" s="65"/>
      <c r="Q42" s="65"/>
      <c r="R42" s="67" t="s">
        <v>23</v>
      </c>
      <c r="S42" s="62"/>
      <c r="T42" s="65"/>
      <c r="U42" s="67" t="s">
        <v>24</v>
      </c>
      <c r="V42" s="68"/>
    </row>
    <row r="43" spans="1:46" ht="30.75" hidden="1" customHeight="1" x14ac:dyDescent="0.2">
      <c r="A43" s="53"/>
      <c r="B43" s="54"/>
      <c r="C43" s="54"/>
      <c r="D43" s="55"/>
      <c r="E43" s="56"/>
      <c r="F43" s="57"/>
      <c r="G43" s="55"/>
      <c r="H43" s="55"/>
      <c r="I43" s="55"/>
      <c r="J43" s="56"/>
      <c r="K43" s="57"/>
      <c r="L43" s="55"/>
      <c r="M43" s="55"/>
      <c r="N43" s="55"/>
      <c r="O43" s="55"/>
      <c r="P43" s="55"/>
      <c r="Q43" s="55"/>
      <c r="R43" s="58"/>
      <c r="S43" s="55"/>
      <c r="T43" s="55"/>
      <c r="U43" s="58"/>
      <c r="V43" s="59"/>
    </row>
    <row r="44" spans="1:46" hidden="1" x14ac:dyDescent="0.2"/>
    <row r="45" spans="1:46" hidden="1" x14ac:dyDescent="0.2">
      <c r="A45" s="77" t="s">
        <v>359</v>
      </c>
      <c r="B45" s="77"/>
      <c r="C45" s="77"/>
      <c r="D45" s="77" t="s">
        <v>360</v>
      </c>
      <c r="E45" s="77" t="s">
        <v>360</v>
      </c>
      <c r="F45" s="77" t="s">
        <v>360</v>
      </c>
      <c r="G45" s="77" t="s">
        <v>360</v>
      </c>
      <c r="H45" s="77" t="s">
        <v>360</v>
      </c>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row>
    <row r="46" spans="1:46" hidden="1" x14ac:dyDescent="0.2">
      <c r="A46" s="76" t="s">
        <v>364</v>
      </c>
      <c r="B46" s="76"/>
      <c r="C46" s="76"/>
      <c r="D46" s="50" t="s">
        <v>368</v>
      </c>
      <c r="E46" s="50"/>
      <c r="F46" s="50"/>
      <c r="G46" s="50"/>
      <c r="H46" s="50"/>
      <c r="I46" s="45" t="s">
        <v>100</v>
      </c>
      <c r="J46" s="45" t="s">
        <v>100</v>
      </c>
      <c r="K46" s="45" t="s">
        <v>100</v>
      </c>
      <c r="L46" s="45" t="s">
        <v>100</v>
      </c>
      <c r="M46" s="45" t="s">
        <v>100</v>
      </c>
      <c r="N46" s="45" t="s">
        <v>100</v>
      </c>
      <c r="O46" s="72" t="s">
        <v>125</v>
      </c>
      <c r="P46" s="72" t="s">
        <v>126</v>
      </c>
      <c r="Q46" s="72" t="s">
        <v>127</v>
      </c>
      <c r="R46" s="72" t="s">
        <v>128</v>
      </c>
      <c r="S46" s="72" t="s">
        <v>129</v>
      </c>
      <c r="T46" s="72" t="s">
        <v>130</v>
      </c>
      <c r="U46" s="72" t="s">
        <v>131</v>
      </c>
      <c r="V46" s="72" t="s">
        <v>132</v>
      </c>
      <c r="W46" s="72" t="s">
        <v>133</v>
      </c>
      <c r="X46" s="72" t="s">
        <v>134</v>
      </c>
      <c r="Y46" s="72" t="s">
        <v>135</v>
      </c>
      <c r="Z46" s="72" t="s">
        <v>154</v>
      </c>
      <c r="AA46" s="72" t="s">
        <v>155</v>
      </c>
      <c r="AB46" s="72" t="s">
        <v>136</v>
      </c>
      <c r="AC46" s="72" t="s">
        <v>137</v>
      </c>
      <c r="AD46" s="72" t="s">
        <v>138</v>
      </c>
      <c r="AE46" s="72" t="s">
        <v>139</v>
      </c>
      <c r="AF46" s="72" t="s">
        <v>140</v>
      </c>
      <c r="AG46" s="72" t="s">
        <v>141</v>
      </c>
      <c r="AH46" s="72" t="s">
        <v>142</v>
      </c>
      <c r="AI46" s="72" t="s">
        <v>143</v>
      </c>
      <c r="AJ46" s="72" t="s">
        <v>144</v>
      </c>
      <c r="AK46" s="72" t="s">
        <v>145</v>
      </c>
      <c r="AL46" s="72" t="s">
        <v>146</v>
      </c>
      <c r="AM46" s="72" t="s">
        <v>147</v>
      </c>
      <c r="AN46" s="72" t="s">
        <v>148</v>
      </c>
      <c r="AO46" s="72" t="s">
        <v>149</v>
      </c>
      <c r="AP46" s="72" t="s">
        <v>150</v>
      </c>
      <c r="AQ46" s="72" t="s">
        <v>151</v>
      </c>
      <c r="AR46" s="72" t="s">
        <v>152</v>
      </c>
      <c r="AS46" s="72" t="s">
        <v>361</v>
      </c>
      <c r="AT46" s="73" t="s">
        <v>99</v>
      </c>
    </row>
    <row r="47" spans="1:46" hidden="1" x14ac:dyDescent="0.2">
      <c r="A47" s="76" t="s">
        <v>364</v>
      </c>
      <c r="B47" s="76"/>
      <c r="C47" s="76"/>
      <c r="D47" s="50" t="s">
        <v>369</v>
      </c>
      <c r="E47" s="50"/>
      <c r="F47" s="50"/>
      <c r="G47" s="50"/>
      <c r="H47" s="50"/>
      <c r="I47" s="45" t="s">
        <v>100</v>
      </c>
      <c r="J47" s="45" t="s">
        <v>100</v>
      </c>
      <c r="K47" s="72" t="s">
        <v>153</v>
      </c>
      <c r="L47" s="72" t="s">
        <v>157</v>
      </c>
      <c r="M47" s="72" t="s">
        <v>158</v>
      </c>
      <c r="N47" s="72" t="s">
        <v>159</v>
      </c>
      <c r="O47" s="72" t="s">
        <v>160</v>
      </c>
      <c r="P47" s="72" t="s">
        <v>161</v>
      </c>
      <c r="Q47" s="72" t="s">
        <v>162</v>
      </c>
      <c r="R47" s="72" t="s">
        <v>156</v>
      </c>
      <c r="S47" s="72" t="s">
        <v>163</v>
      </c>
      <c r="T47" s="72" t="s">
        <v>170</v>
      </c>
      <c r="U47" s="72" t="s">
        <v>171</v>
      </c>
      <c r="V47" s="72" t="s">
        <v>172</v>
      </c>
      <c r="W47" s="72" t="s">
        <v>173</v>
      </c>
      <c r="X47" s="72" t="s">
        <v>174</v>
      </c>
      <c r="Y47" s="72" t="s">
        <v>175</v>
      </c>
      <c r="Z47" s="72" t="s">
        <v>176</v>
      </c>
      <c r="AA47" s="72" t="s">
        <v>177</v>
      </c>
      <c r="AB47" s="72" t="s">
        <v>178</v>
      </c>
      <c r="AC47" s="72" t="s">
        <v>179</v>
      </c>
      <c r="AD47" s="72" t="s">
        <v>180</v>
      </c>
      <c r="AE47" s="72" t="s">
        <v>181</v>
      </c>
      <c r="AF47" s="72" t="s">
        <v>182</v>
      </c>
      <c r="AG47" s="72" t="s">
        <v>183</v>
      </c>
      <c r="AH47" s="72" t="s">
        <v>184</v>
      </c>
      <c r="AI47" s="72" t="s">
        <v>185</v>
      </c>
      <c r="AJ47" s="72" t="s">
        <v>186</v>
      </c>
      <c r="AK47" s="72" t="s">
        <v>187</v>
      </c>
      <c r="AL47" s="72" t="s">
        <v>188</v>
      </c>
      <c r="AM47" s="72" t="s">
        <v>189</v>
      </c>
      <c r="AN47" s="72" t="s">
        <v>355</v>
      </c>
      <c r="AO47" s="45" t="s">
        <v>100</v>
      </c>
      <c r="AP47" s="45" t="s">
        <v>100</v>
      </c>
      <c r="AQ47" s="45" t="s">
        <v>100</v>
      </c>
      <c r="AR47" s="45" t="s">
        <v>100</v>
      </c>
      <c r="AS47" s="45" t="s">
        <v>100</v>
      </c>
      <c r="AT47" s="73" t="s">
        <v>99</v>
      </c>
    </row>
    <row r="48" spans="1:46" hidden="1" x14ac:dyDescent="0.2">
      <c r="A48" s="76" t="s">
        <v>364</v>
      </c>
      <c r="B48" s="76"/>
      <c r="C48" s="76"/>
      <c r="D48" s="50" t="s">
        <v>370</v>
      </c>
      <c r="E48" s="50"/>
      <c r="F48" s="50"/>
      <c r="G48" s="50"/>
      <c r="H48" s="50"/>
      <c r="I48" s="45" t="s">
        <v>100</v>
      </c>
      <c r="J48" s="45" t="s">
        <v>100</v>
      </c>
      <c r="K48" s="45" t="s">
        <v>100</v>
      </c>
      <c r="L48" s="45" t="s">
        <v>100</v>
      </c>
      <c r="M48" s="72" t="s">
        <v>190</v>
      </c>
      <c r="N48" s="72" t="s">
        <v>191</v>
      </c>
      <c r="O48" s="72" t="s">
        <v>192</v>
      </c>
      <c r="P48" s="72" t="s">
        <v>193</v>
      </c>
      <c r="Q48" s="72" t="s">
        <v>194</v>
      </c>
      <c r="R48" s="72" t="s">
        <v>195</v>
      </c>
      <c r="S48" s="72" t="s">
        <v>196</v>
      </c>
      <c r="T48" s="72" t="s">
        <v>197</v>
      </c>
      <c r="U48" s="72" t="s">
        <v>41</v>
      </c>
      <c r="V48" s="72" t="s">
        <v>42</v>
      </c>
      <c r="W48" s="72" t="s">
        <v>43</v>
      </c>
      <c r="X48" s="72" t="s">
        <v>44</v>
      </c>
      <c r="Y48" s="72" t="s">
        <v>45</v>
      </c>
      <c r="Z48" s="72" t="s">
        <v>46</v>
      </c>
      <c r="AA48" s="72" t="s">
        <v>47</v>
      </c>
      <c r="AB48" s="72" t="s">
        <v>48</v>
      </c>
      <c r="AC48" s="72" t="s">
        <v>49</v>
      </c>
      <c r="AD48" s="72" t="s">
        <v>50</v>
      </c>
      <c r="AE48" s="72" t="s">
        <v>51</v>
      </c>
      <c r="AF48" s="72" t="s">
        <v>52</v>
      </c>
      <c r="AG48" s="72" t="s">
        <v>53</v>
      </c>
      <c r="AH48" s="72" t="s">
        <v>54</v>
      </c>
      <c r="AI48" s="72" t="s">
        <v>55</v>
      </c>
      <c r="AJ48" s="72" t="s">
        <v>56</v>
      </c>
      <c r="AK48" s="72" t="s">
        <v>57</v>
      </c>
      <c r="AL48" s="72" t="s">
        <v>58</v>
      </c>
      <c r="AM48" s="72" t="s">
        <v>59</v>
      </c>
      <c r="AN48" s="72" t="s">
        <v>60</v>
      </c>
      <c r="AO48" s="72" t="s">
        <v>61</v>
      </c>
      <c r="AP48" s="72" t="s">
        <v>62</v>
      </c>
      <c r="AQ48" s="72" t="s">
        <v>63</v>
      </c>
      <c r="AR48" s="45" t="s">
        <v>100</v>
      </c>
      <c r="AS48" s="45" t="s">
        <v>100</v>
      </c>
      <c r="AT48" s="73" t="s">
        <v>99</v>
      </c>
    </row>
    <row r="49" spans="1:57" hidden="1" x14ac:dyDescent="0.2">
      <c r="A49" s="76" t="s">
        <v>371</v>
      </c>
      <c r="B49" s="76"/>
      <c r="C49" s="76"/>
      <c r="D49" s="50" t="s">
        <v>375</v>
      </c>
      <c r="E49" s="50"/>
      <c r="F49" s="50"/>
      <c r="G49" s="50"/>
      <c r="H49" s="50"/>
      <c r="I49" s="46" t="s">
        <v>64</v>
      </c>
      <c r="J49" s="46" t="s">
        <v>65</v>
      </c>
      <c r="K49" s="46" t="s">
        <v>66</v>
      </c>
      <c r="L49" s="46" t="s">
        <v>67</v>
      </c>
      <c r="M49" s="46" t="s">
        <v>68</v>
      </c>
      <c r="N49" s="46" t="s">
        <v>69</v>
      </c>
      <c r="O49" s="46" t="s">
        <v>70</v>
      </c>
      <c r="P49" s="46" t="s">
        <v>71</v>
      </c>
      <c r="Q49" s="46" t="s">
        <v>72</v>
      </c>
      <c r="R49" s="46" t="s">
        <v>198</v>
      </c>
      <c r="S49" s="46" t="s">
        <v>164</v>
      </c>
      <c r="T49" s="46" t="s">
        <v>199</v>
      </c>
      <c r="U49" s="46" t="s">
        <v>73</v>
      </c>
      <c r="V49" s="46" t="s">
        <v>74</v>
      </c>
      <c r="W49" s="46" t="s">
        <v>75</v>
      </c>
      <c r="X49" s="46" t="s">
        <v>76</v>
      </c>
      <c r="Y49" s="46" t="s">
        <v>77</v>
      </c>
      <c r="Z49" s="46" t="s">
        <v>78</v>
      </c>
      <c r="AA49" s="46" t="s">
        <v>79</v>
      </c>
      <c r="AB49" s="46" t="s">
        <v>80</v>
      </c>
      <c r="AC49" s="46" t="s">
        <v>81</v>
      </c>
      <c r="AD49" s="46" t="s">
        <v>82</v>
      </c>
      <c r="AE49" s="46" t="s">
        <v>83</v>
      </c>
      <c r="AF49" s="46" t="s">
        <v>84</v>
      </c>
      <c r="AG49" s="46" t="s">
        <v>85</v>
      </c>
      <c r="AH49" s="46" t="s">
        <v>86</v>
      </c>
      <c r="AI49" s="46" t="s">
        <v>87</v>
      </c>
      <c r="AJ49" s="46" t="s">
        <v>88</v>
      </c>
      <c r="AK49" s="46" t="s">
        <v>89</v>
      </c>
      <c r="AL49" s="46" t="s">
        <v>200</v>
      </c>
      <c r="AM49" s="46" t="s">
        <v>356</v>
      </c>
      <c r="AN49" s="46" t="s">
        <v>100</v>
      </c>
      <c r="AO49" s="46" t="s">
        <v>100</v>
      </c>
      <c r="AP49" s="46" t="s">
        <v>100</v>
      </c>
      <c r="AQ49" s="46" t="s">
        <v>100</v>
      </c>
      <c r="AR49" s="48" t="s">
        <v>100</v>
      </c>
      <c r="AS49" s="48" t="s">
        <v>100</v>
      </c>
      <c r="AT49" s="71" t="s">
        <v>99</v>
      </c>
    </row>
    <row r="50" spans="1:57" hidden="1" x14ac:dyDescent="0.2">
      <c r="A50" s="76" t="s">
        <v>371</v>
      </c>
      <c r="B50" s="76"/>
      <c r="C50" s="76"/>
      <c r="D50" s="50" t="s">
        <v>376</v>
      </c>
      <c r="E50" s="50"/>
      <c r="F50" s="50"/>
      <c r="G50" s="50"/>
      <c r="H50" s="50"/>
      <c r="I50" s="48" t="s">
        <v>100</v>
      </c>
      <c r="J50" s="48" t="s">
        <v>100</v>
      </c>
      <c r="K50" s="48" t="s">
        <v>100</v>
      </c>
      <c r="L50" s="48" t="s">
        <v>90</v>
      </c>
      <c r="M50" s="48" t="s">
        <v>91</v>
      </c>
      <c r="N50" s="48" t="s">
        <v>92</v>
      </c>
      <c r="O50" s="48" t="s">
        <v>93</v>
      </c>
      <c r="P50" s="48" t="s">
        <v>94</v>
      </c>
      <c r="Q50" s="48" t="s">
        <v>95</v>
      </c>
      <c r="R50" s="48" t="s">
        <v>96</v>
      </c>
      <c r="S50" s="48" t="s">
        <v>97</v>
      </c>
      <c r="T50" s="48" t="s">
        <v>98</v>
      </c>
      <c r="U50" s="48" t="s">
        <v>201</v>
      </c>
      <c r="V50" s="48" t="s">
        <v>202</v>
      </c>
      <c r="W50" s="48" t="s">
        <v>203</v>
      </c>
      <c r="X50" s="48" t="s">
        <v>204</v>
      </c>
      <c r="Y50" s="48" t="s">
        <v>205</v>
      </c>
      <c r="Z50" s="48" t="s">
        <v>165</v>
      </c>
      <c r="AA50" s="48" t="s">
        <v>206</v>
      </c>
      <c r="AB50" s="48" t="s">
        <v>207</v>
      </c>
      <c r="AC50" s="48" t="s">
        <v>208</v>
      </c>
      <c r="AD50" s="48" t="s">
        <v>209</v>
      </c>
      <c r="AE50" s="48" t="s">
        <v>210</v>
      </c>
      <c r="AF50" s="48" t="s">
        <v>211</v>
      </c>
      <c r="AG50" s="48" t="s">
        <v>212</v>
      </c>
      <c r="AH50" s="48" t="s">
        <v>213</v>
      </c>
      <c r="AI50" s="48" t="s">
        <v>214</v>
      </c>
      <c r="AJ50" s="48" t="s">
        <v>215</v>
      </c>
      <c r="AK50" s="48" t="s">
        <v>216</v>
      </c>
      <c r="AL50" s="48" t="s">
        <v>217</v>
      </c>
      <c r="AM50" s="48" t="s">
        <v>218</v>
      </c>
      <c r="AN50" s="48" t="s">
        <v>387</v>
      </c>
      <c r="AO50" s="48" t="s">
        <v>100</v>
      </c>
      <c r="AP50" s="48" t="s">
        <v>100</v>
      </c>
      <c r="AQ50" s="48" t="s">
        <v>100</v>
      </c>
      <c r="AR50" s="48" t="s">
        <v>100</v>
      </c>
      <c r="AS50" s="48" t="s">
        <v>100</v>
      </c>
      <c r="AT50" s="71" t="s">
        <v>99</v>
      </c>
    </row>
    <row r="51" spans="1:57" hidden="1" x14ac:dyDescent="0.2">
      <c r="A51" s="76" t="s">
        <v>371</v>
      </c>
      <c r="B51" s="76"/>
      <c r="C51" s="76"/>
      <c r="D51" s="50" t="s">
        <v>377</v>
      </c>
      <c r="E51" s="50"/>
      <c r="F51" s="50"/>
      <c r="G51" s="50"/>
      <c r="H51" s="50"/>
      <c r="I51" s="48" t="s">
        <v>100</v>
      </c>
      <c r="J51" s="48" t="s">
        <v>100</v>
      </c>
      <c r="K51" s="48" t="s">
        <v>100</v>
      </c>
      <c r="L51" s="48" t="s">
        <v>100</v>
      </c>
      <c r="M51" s="48" t="s">
        <v>219</v>
      </c>
      <c r="N51" s="48" t="s">
        <v>220</v>
      </c>
      <c r="O51" s="48" t="s">
        <v>221</v>
      </c>
      <c r="P51" s="48" t="s">
        <v>222</v>
      </c>
      <c r="Q51" s="48" t="s">
        <v>223</v>
      </c>
      <c r="R51" s="48" t="s">
        <v>224</v>
      </c>
      <c r="S51" s="48" t="s">
        <v>225</v>
      </c>
      <c r="T51" s="48" t="s">
        <v>226</v>
      </c>
      <c r="U51" s="48" t="s">
        <v>227</v>
      </c>
      <c r="V51" s="48" t="s">
        <v>228</v>
      </c>
      <c r="W51" s="48" t="s">
        <v>229</v>
      </c>
      <c r="X51" s="48" t="s">
        <v>230</v>
      </c>
      <c r="Y51" s="48" t="s">
        <v>388</v>
      </c>
      <c r="Z51" s="48" t="s">
        <v>365</v>
      </c>
      <c r="AA51" s="48" t="s">
        <v>166</v>
      </c>
      <c r="AB51" s="48" t="s">
        <v>231</v>
      </c>
      <c r="AC51" s="48" t="s">
        <v>232</v>
      </c>
      <c r="AD51" s="48" t="s">
        <v>233</v>
      </c>
      <c r="AE51" s="48" t="s">
        <v>234</v>
      </c>
      <c r="AF51" s="48" t="s">
        <v>235</v>
      </c>
      <c r="AG51" s="48" t="s">
        <v>236</v>
      </c>
      <c r="AH51" s="48" t="s">
        <v>237</v>
      </c>
      <c r="AI51" s="48" t="s">
        <v>238</v>
      </c>
      <c r="AJ51" s="48" t="s">
        <v>239</v>
      </c>
      <c r="AK51" s="48" t="s">
        <v>240</v>
      </c>
      <c r="AL51" s="48" t="s">
        <v>241</v>
      </c>
      <c r="AM51" s="48" t="s">
        <v>242</v>
      </c>
      <c r="AN51" s="48" t="s">
        <v>243</v>
      </c>
      <c r="AO51" s="48" t="s">
        <v>244</v>
      </c>
      <c r="AP51" s="48" t="s">
        <v>357</v>
      </c>
      <c r="AQ51" s="48" t="s">
        <v>358</v>
      </c>
      <c r="AR51" s="48" t="s">
        <v>100</v>
      </c>
      <c r="AS51" s="48" t="s">
        <v>100</v>
      </c>
      <c r="AT51" s="71" t="s">
        <v>99</v>
      </c>
    </row>
    <row r="52" spans="1:57" hidden="1" x14ac:dyDescent="0.2">
      <c r="A52" s="76" t="s">
        <v>372</v>
      </c>
      <c r="B52" s="76"/>
      <c r="C52" s="76"/>
      <c r="D52" s="50" t="s">
        <v>378</v>
      </c>
      <c r="E52" s="50"/>
      <c r="F52" s="50"/>
      <c r="G52" s="50"/>
      <c r="H52" s="50"/>
      <c r="I52" s="49">
        <v>40634</v>
      </c>
      <c r="J52" s="49">
        <v>40635</v>
      </c>
      <c r="K52" s="49">
        <v>40636</v>
      </c>
      <c r="L52" s="49">
        <v>40637</v>
      </c>
      <c r="M52" s="49">
        <v>40638</v>
      </c>
      <c r="N52" s="49">
        <v>40639</v>
      </c>
      <c r="O52" s="49">
        <v>40640</v>
      </c>
      <c r="P52" s="49">
        <v>40641</v>
      </c>
      <c r="Q52" s="49">
        <v>40642</v>
      </c>
      <c r="R52" s="49">
        <v>40643</v>
      </c>
      <c r="S52" s="49">
        <v>40644</v>
      </c>
      <c r="T52" s="49">
        <v>40645</v>
      </c>
      <c r="U52" s="49">
        <v>40646</v>
      </c>
      <c r="V52" s="49">
        <v>40647</v>
      </c>
      <c r="W52" s="49">
        <v>40648</v>
      </c>
      <c r="X52" s="49">
        <v>40649</v>
      </c>
      <c r="Y52" s="49">
        <v>40650</v>
      </c>
      <c r="Z52" s="49">
        <v>40651</v>
      </c>
      <c r="AA52" s="49">
        <v>40652</v>
      </c>
      <c r="AB52" s="49">
        <v>40653</v>
      </c>
      <c r="AC52" s="49">
        <v>40654</v>
      </c>
      <c r="AD52" s="49">
        <v>40655</v>
      </c>
      <c r="AE52" s="49">
        <v>40656</v>
      </c>
      <c r="AF52" s="49">
        <v>40657</v>
      </c>
      <c r="AG52" s="49">
        <v>40658</v>
      </c>
      <c r="AH52" s="49">
        <v>40659</v>
      </c>
      <c r="AI52" s="49">
        <v>40660</v>
      </c>
      <c r="AJ52" s="49">
        <v>40661</v>
      </c>
      <c r="AK52" s="49">
        <v>40662</v>
      </c>
      <c r="AL52" s="49">
        <v>40663</v>
      </c>
      <c r="AM52" s="45" t="s">
        <v>100</v>
      </c>
      <c r="AN52" s="45" t="s">
        <v>100</v>
      </c>
      <c r="AO52" s="45" t="s">
        <v>100</v>
      </c>
      <c r="AP52" s="45" t="s">
        <v>100</v>
      </c>
      <c r="AQ52" s="45" t="s">
        <v>100</v>
      </c>
      <c r="AR52" s="45" t="s">
        <v>100</v>
      </c>
      <c r="AS52" s="45" t="s">
        <v>100</v>
      </c>
      <c r="AT52" s="73" t="s">
        <v>99</v>
      </c>
    </row>
    <row r="53" spans="1:57" hidden="1" x14ac:dyDescent="0.2">
      <c r="A53" s="76" t="s">
        <v>372</v>
      </c>
      <c r="B53" s="76"/>
      <c r="C53" s="76"/>
      <c r="D53" s="50" t="s">
        <v>379</v>
      </c>
      <c r="E53" s="50"/>
      <c r="F53" s="50"/>
      <c r="G53" s="50"/>
      <c r="H53" s="50"/>
      <c r="I53" s="45" t="s">
        <v>100</v>
      </c>
      <c r="J53" s="45" t="s">
        <v>100</v>
      </c>
      <c r="K53" s="45" t="s">
        <v>245</v>
      </c>
      <c r="L53" s="45" t="s">
        <v>246</v>
      </c>
      <c r="M53" s="45" t="s">
        <v>247</v>
      </c>
      <c r="N53" s="45" t="s">
        <v>248</v>
      </c>
      <c r="O53" s="45" t="s">
        <v>249</v>
      </c>
      <c r="P53" s="45" t="s">
        <v>250</v>
      </c>
      <c r="Q53" s="45" t="s">
        <v>251</v>
      </c>
      <c r="R53" s="45" t="s">
        <v>252</v>
      </c>
      <c r="S53" s="45" t="s">
        <v>253</v>
      </c>
      <c r="T53" s="45" t="s">
        <v>366</v>
      </c>
      <c r="U53" s="45" t="s">
        <v>254</v>
      </c>
      <c r="V53" s="45" t="s">
        <v>255</v>
      </c>
      <c r="W53" s="45" t="s">
        <v>256</v>
      </c>
      <c r="X53" s="45" t="s">
        <v>257</v>
      </c>
      <c r="Y53" s="45" t="s">
        <v>258</v>
      </c>
      <c r="Z53" s="45" t="s">
        <v>259</v>
      </c>
      <c r="AA53" s="45" t="s">
        <v>260</v>
      </c>
      <c r="AB53" s="45" t="s">
        <v>261</v>
      </c>
      <c r="AC53" s="45" t="s">
        <v>262</v>
      </c>
      <c r="AD53" s="45" t="s">
        <v>263</v>
      </c>
      <c r="AE53" s="45" t="s">
        <v>264</v>
      </c>
      <c r="AF53" s="45" t="s">
        <v>265</v>
      </c>
      <c r="AG53" s="45" t="s">
        <v>266</v>
      </c>
      <c r="AH53" s="45" t="s">
        <v>267</v>
      </c>
      <c r="AI53" s="45" t="s">
        <v>268</v>
      </c>
      <c r="AJ53" s="45" t="s">
        <v>269</v>
      </c>
      <c r="AK53" s="45" t="s">
        <v>270</v>
      </c>
      <c r="AL53" s="45" t="s">
        <v>271</v>
      </c>
      <c r="AM53" s="45" t="s">
        <v>272</v>
      </c>
      <c r="AN53" s="45" t="s">
        <v>273</v>
      </c>
      <c r="AO53" s="45" t="s">
        <v>100</v>
      </c>
      <c r="AP53" s="45" t="s">
        <v>100</v>
      </c>
      <c r="AQ53" s="45" t="s">
        <v>100</v>
      </c>
      <c r="AR53" s="45" t="s">
        <v>100</v>
      </c>
      <c r="AS53" s="45" t="s">
        <v>100</v>
      </c>
      <c r="AT53" s="73" t="s">
        <v>99</v>
      </c>
    </row>
    <row r="54" spans="1:57" hidden="1" x14ac:dyDescent="0.2">
      <c r="A54" s="76" t="s">
        <v>372</v>
      </c>
      <c r="B54" s="76"/>
      <c r="C54" s="76"/>
      <c r="D54" s="50" t="s">
        <v>380</v>
      </c>
      <c r="E54" s="50"/>
      <c r="F54" s="50"/>
      <c r="G54" s="50"/>
      <c r="H54" s="50"/>
      <c r="I54" s="45" t="s">
        <v>100</v>
      </c>
      <c r="J54" s="45" t="s">
        <v>100</v>
      </c>
      <c r="K54" s="45" t="s">
        <v>100</v>
      </c>
      <c r="L54" s="45" t="s">
        <v>100</v>
      </c>
      <c r="M54" s="45" t="s">
        <v>274</v>
      </c>
      <c r="N54" s="45" t="s">
        <v>275</v>
      </c>
      <c r="O54" s="45" t="s">
        <v>276</v>
      </c>
      <c r="P54" s="45" t="s">
        <v>277</v>
      </c>
      <c r="Q54" s="45" t="s">
        <v>278</v>
      </c>
      <c r="R54" s="45" t="s">
        <v>279</v>
      </c>
      <c r="S54" s="45" t="s">
        <v>280</v>
      </c>
      <c r="T54" s="45" t="s">
        <v>281</v>
      </c>
      <c r="U54" s="45" t="s">
        <v>282</v>
      </c>
      <c r="V54" s="45" t="s">
        <v>283</v>
      </c>
      <c r="W54" s="45" t="s">
        <v>284</v>
      </c>
      <c r="X54" s="45" t="s">
        <v>285</v>
      </c>
      <c r="Y54" s="45" t="s">
        <v>286</v>
      </c>
      <c r="Z54" s="45" t="s">
        <v>287</v>
      </c>
      <c r="AA54" s="45" t="s">
        <v>167</v>
      </c>
      <c r="AB54" s="45" t="s">
        <v>288</v>
      </c>
      <c r="AC54" s="45" t="s">
        <v>289</v>
      </c>
      <c r="AD54" s="45" t="s">
        <v>290</v>
      </c>
      <c r="AE54" s="45" t="s">
        <v>291</v>
      </c>
      <c r="AF54" s="45" t="s">
        <v>292</v>
      </c>
      <c r="AG54" s="45" t="s">
        <v>293</v>
      </c>
      <c r="AH54" s="45" t="s">
        <v>294</v>
      </c>
      <c r="AI54" s="45" t="s">
        <v>295</v>
      </c>
      <c r="AJ54" s="45" t="s">
        <v>296</v>
      </c>
      <c r="AK54" s="45" t="s">
        <v>297</v>
      </c>
      <c r="AL54" s="45" t="s">
        <v>298</v>
      </c>
      <c r="AM54" s="45" t="s">
        <v>299</v>
      </c>
      <c r="AN54" s="45" t="s">
        <v>300</v>
      </c>
      <c r="AO54" s="45" t="s">
        <v>301</v>
      </c>
      <c r="AP54" s="45" t="s">
        <v>302</v>
      </c>
      <c r="AQ54" s="45" t="s">
        <v>303</v>
      </c>
      <c r="AR54" s="45" t="s">
        <v>100</v>
      </c>
      <c r="AS54" s="45" t="s">
        <v>100</v>
      </c>
      <c r="AT54" s="73" t="s">
        <v>99</v>
      </c>
    </row>
    <row r="55" spans="1:57" hidden="1" x14ac:dyDescent="0.2">
      <c r="A55" s="76" t="s">
        <v>373</v>
      </c>
      <c r="B55" s="76"/>
      <c r="C55" s="76"/>
      <c r="D55" s="50" t="s">
        <v>381</v>
      </c>
      <c r="E55" s="50"/>
      <c r="F55" s="50"/>
      <c r="G55" s="50"/>
      <c r="H55" s="50"/>
      <c r="I55" s="48" t="s">
        <v>304</v>
      </c>
      <c r="J55" s="48" t="s">
        <v>305</v>
      </c>
      <c r="K55" s="48" t="s">
        <v>306</v>
      </c>
      <c r="L55" s="48" t="s">
        <v>307</v>
      </c>
      <c r="M55" s="48" t="s">
        <v>308</v>
      </c>
      <c r="N55" s="48" t="s">
        <v>309</v>
      </c>
      <c r="O55" s="48" t="s">
        <v>310</v>
      </c>
      <c r="P55" s="48" t="s">
        <v>311</v>
      </c>
      <c r="Q55" s="48" t="s">
        <v>312</v>
      </c>
      <c r="R55" s="48" t="s">
        <v>313</v>
      </c>
      <c r="S55" s="48" t="s">
        <v>363</v>
      </c>
      <c r="T55" s="48" t="s">
        <v>168</v>
      </c>
      <c r="U55" s="48" t="s">
        <v>314</v>
      </c>
      <c r="V55" s="48" t="s">
        <v>315</v>
      </c>
      <c r="W55" s="48" t="s">
        <v>316</v>
      </c>
      <c r="X55" s="48" t="s">
        <v>317</v>
      </c>
      <c r="Y55" s="48" t="s">
        <v>318</v>
      </c>
      <c r="Z55" s="48" t="s">
        <v>389</v>
      </c>
      <c r="AA55" s="48" t="s">
        <v>390</v>
      </c>
      <c r="AB55" s="48" t="s">
        <v>391</v>
      </c>
      <c r="AC55" s="48" t="s">
        <v>392</v>
      </c>
      <c r="AD55" s="48" t="s">
        <v>393</v>
      </c>
      <c r="AE55" s="48" t="s">
        <v>394</v>
      </c>
      <c r="AF55" s="48" t="s">
        <v>395</v>
      </c>
      <c r="AG55" s="48" t="s">
        <v>396</v>
      </c>
      <c r="AH55" s="48" t="s">
        <v>397</v>
      </c>
      <c r="AI55" s="48" t="s">
        <v>398</v>
      </c>
      <c r="AJ55" s="48" t="s">
        <v>399</v>
      </c>
      <c r="AK55" s="48" t="s">
        <v>400</v>
      </c>
      <c r="AL55" s="48" t="s">
        <v>401</v>
      </c>
      <c r="AM55" s="48" t="s">
        <v>402</v>
      </c>
      <c r="AN55" s="69" t="s">
        <v>100</v>
      </c>
      <c r="AO55" s="69" t="s">
        <v>100</v>
      </c>
      <c r="AP55" s="69" t="s">
        <v>100</v>
      </c>
      <c r="AQ55" s="69" t="s">
        <v>100</v>
      </c>
      <c r="AR55" s="69" t="s">
        <v>100</v>
      </c>
      <c r="AS55" s="71"/>
      <c r="AT55" s="71" t="s">
        <v>99</v>
      </c>
      <c r="AU55" s="70"/>
      <c r="AV55" s="70"/>
      <c r="AW55" s="70"/>
      <c r="AX55" s="70"/>
      <c r="AY55" s="70"/>
      <c r="AZ55" s="70"/>
      <c r="BA55" s="70"/>
      <c r="BB55" s="70"/>
      <c r="BC55" s="70"/>
      <c r="BD55" s="70"/>
      <c r="BE55" s="70"/>
    </row>
    <row r="56" spans="1:57" hidden="1" x14ac:dyDescent="0.2">
      <c r="A56" s="76" t="s">
        <v>373</v>
      </c>
      <c r="B56" s="76"/>
      <c r="C56" s="76"/>
      <c r="D56" s="50" t="s">
        <v>382</v>
      </c>
      <c r="E56" s="50"/>
      <c r="F56" s="50"/>
      <c r="G56" s="50"/>
      <c r="H56" s="50"/>
      <c r="I56" s="69" t="s">
        <v>100</v>
      </c>
      <c r="J56" s="69" t="s">
        <v>100</v>
      </c>
      <c r="K56" s="69" t="s">
        <v>100</v>
      </c>
      <c r="L56" s="69" t="s">
        <v>403</v>
      </c>
      <c r="M56" s="69" t="s">
        <v>319</v>
      </c>
      <c r="N56" s="69" t="s">
        <v>320</v>
      </c>
      <c r="O56" s="69" t="s">
        <v>321</v>
      </c>
      <c r="P56" s="69" t="s">
        <v>322</v>
      </c>
      <c r="Q56" s="69" t="s">
        <v>323</v>
      </c>
      <c r="R56" s="69" t="s">
        <v>324</v>
      </c>
      <c r="S56" s="69" t="s">
        <v>325</v>
      </c>
      <c r="T56" s="69" t="s">
        <v>326</v>
      </c>
      <c r="U56" s="69" t="s">
        <v>327</v>
      </c>
      <c r="V56" s="69" t="s">
        <v>328</v>
      </c>
      <c r="W56" s="69" t="s">
        <v>329</v>
      </c>
      <c r="X56" s="69" t="s">
        <v>330</v>
      </c>
      <c r="Y56" s="69" t="s">
        <v>331</v>
      </c>
      <c r="Z56" s="69" t="s">
        <v>332</v>
      </c>
      <c r="AA56" s="69" t="s">
        <v>169</v>
      </c>
      <c r="AB56" s="69" t="s">
        <v>333</v>
      </c>
      <c r="AC56" s="69" t="s">
        <v>334</v>
      </c>
      <c r="AD56" s="69" t="s">
        <v>335</v>
      </c>
      <c r="AE56" s="69" t="s">
        <v>336</v>
      </c>
      <c r="AF56" s="69" t="s">
        <v>337</v>
      </c>
      <c r="AG56" s="69" t="s">
        <v>338</v>
      </c>
      <c r="AH56" s="69" t="s">
        <v>339</v>
      </c>
      <c r="AI56" s="69" t="s">
        <v>340</v>
      </c>
      <c r="AJ56" s="69" t="s">
        <v>341</v>
      </c>
      <c r="AK56" s="69" t="s">
        <v>342</v>
      </c>
      <c r="AL56" s="69" t="s">
        <v>343</v>
      </c>
      <c r="AM56" s="69" t="s">
        <v>344</v>
      </c>
      <c r="AN56" s="69" t="s">
        <v>345</v>
      </c>
      <c r="AO56" s="69" t="s">
        <v>346</v>
      </c>
      <c r="AP56" s="69" t="s">
        <v>100</v>
      </c>
      <c r="AQ56" s="69" t="s">
        <v>100</v>
      </c>
      <c r="AR56" s="69" t="s">
        <v>100</v>
      </c>
      <c r="AS56" s="48" t="s">
        <v>100</v>
      </c>
      <c r="AT56" s="71" t="s">
        <v>99</v>
      </c>
    </row>
    <row r="57" spans="1:57" hidden="1" x14ac:dyDescent="0.2">
      <c r="A57" s="76" t="s">
        <v>373</v>
      </c>
      <c r="B57" s="76"/>
      <c r="C57" s="76"/>
      <c r="D57" s="50" t="s">
        <v>383</v>
      </c>
      <c r="E57" s="50"/>
      <c r="F57" s="50"/>
      <c r="G57" s="50"/>
      <c r="H57" s="50"/>
      <c r="I57" s="69" t="s">
        <v>100</v>
      </c>
      <c r="J57" s="69" t="s">
        <v>100</v>
      </c>
      <c r="K57" s="69" t="s">
        <v>100</v>
      </c>
      <c r="L57" s="69" t="s">
        <v>100</v>
      </c>
      <c r="M57" s="69" t="s">
        <v>100</v>
      </c>
      <c r="N57" s="69" t="s">
        <v>362</v>
      </c>
      <c r="O57" s="69" t="s">
        <v>347</v>
      </c>
      <c r="P57" s="69" t="s">
        <v>348</v>
      </c>
      <c r="Q57" s="69" t="s">
        <v>349</v>
      </c>
      <c r="R57" s="69" t="s">
        <v>350</v>
      </c>
      <c r="S57" s="69" t="s">
        <v>351</v>
      </c>
      <c r="T57" s="69" t="s">
        <v>352</v>
      </c>
      <c r="U57" s="69" t="s">
        <v>101</v>
      </c>
      <c r="V57" s="69" t="s">
        <v>102</v>
      </c>
      <c r="W57" s="69" t="s">
        <v>103</v>
      </c>
      <c r="X57" s="69" t="s">
        <v>104</v>
      </c>
      <c r="Y57" s="69" t="s">
        <v>105</v>
      </c>
      <c r="Z57" s="69" t="s">
        <v>106</v>
      </c>
      <c r="AA57" s="69" t="s">
        <v>107</v>
      </c>
      <c r="AB57" s="69" t="s">
        <v>108</v>
      </c>
      <c r="AC57" s="69" t="s">
        <v>109</v>
      </c>
      <c r="AD57" s="69" t="s">
        <v>110</v>
      </c>
      <c r="AE57" s="69" t="s">
        <v>111</v>
      </c>
      <c r="AF57" s="69" t="s">
        <v>112</v>
      </c>
      <c r="AG57" s="69" t="s">
        <v>113</v>
      </c>
      <c r="AH57" s="69" t="s">
        <v>114</v>
      </c>
      <c r="AI57" s="69" t="s">
        <v>115</v>
      </c>
      <c r="AJ57" s="69" t="s">
        <v>116</v>
      </c>
      <c r="AK57" s="69" t="s">
        <v>117</v>
      </c>
      <c r="AL57" s="69" t="s">
        <v>118</v>
      </c>
      <c r="AM57" s="69" t="s">
        <v>119</v>
      </c>
      <c r="AN57" s="69" t="s">
        <v>120</v>
      </c>
      <c r="AO57" s="69" t="s">
        <v>121</v>
      </c>
      <c r="AP57" s="69" t="s">
        <v>122</v>
      </c>
      <c r="AQ57" s="69" t="s">
        <v>123</v>
      </c>
      <c r="AR57" s="69" t="s">
        <v>124</v>
      </c>
      <c r="AS57" s="48" t="s">
        <v>100</v>
      </c>
      <c r="AT57" s="71" t="s">
        <v>99</v>
      </c>
    </row>
    <row r="58" spans="1:57" hidden="1" x14ac:dyDescent="0.2">
      <c r="A58" s="76" t="s">
        <v>374</v>
      </c>
      <c r="B58" s="76"/>
      <c r="C58" s="76"/>
      <c r="D58" s="50" t="s">
        <v>384</v>
      </c>
      <c r="E58" s="50"/>
      <c r="F58" s="50"/>
      <c r="G58" s="50"/>
      <c r="H58" s="50"/>
      <c r="I58" s="45" t="s">
        <v>100</v>
      </c>
      <c r="J58" s="45" t="s">
        <v>125</v>
      </c>
      <c r="K58" s="45" t="s">
        <v>126</v>
      </c>
      <c r="L58" s="45" t="s">
        <v>127</v>
      </c>
      <c r="M58" s="45" t="s">
        <v>128</v>
      </c>
      <c r="N58" s="45" t="s">
        <v>129</v>
      </c>
      <c r="O58" s="45" t="s">
        <v>130</v>
      </c>
      <c r="P58" s="45" t="s">
        <v>131</v>
      </c>
      <c r="Q58" s="45" t="s">
        <v>132</v>
      </c>
      <c r="R58" s="45" t="s">
        <v>133</v>
      </c>
      <c r="S58" s="45" t="s">
        <v>134</v>
      </c>
      <c r="T58" s="45" t="s">
        <v>135</v>
      </c>
      <c r="U58" s="45" t="s">
        <v>154</v>
      </c>
      <c r="V58" s="45" t="s">
        <v>155</v>
      </c>
      <c r="W58" s="45" t="s">
        <v>136</v>
      </c>
      <c r="X58" s="45" t="s">
        <v>137</v>
      </c>
      <c r="Y58" s="45" t="s">
        <v>138</v>
      </c>
      <c r="Z58" s="45" t="s">
        <v>139</v>
      </c>
      <c r="AA58" s="45" t="s">
        <v>140</v>
      </c>
      <c r="AB58" s="45" t="s">
        <v>141</v>
      </c>
      <c r="AC58" s="45" t="s">
        <v>142</v>
      </c>
      <c r="AD58" s="45" t="s">
        <v>143</v>
      </c>
      <c r="AE58" s="45" t="s">
        <v>144</v>
      </c>
      <c r="AF58" s="45" t="s">
        <v>145</v>
      </c>
      <c r="AG58" s="45" t="s">
        <v>146</v>
      </c>
      <c r="AH58" s="45" t="s">
        <v>147</v>
      </c>
      <c r="AI58" s="45" t="s">
        <v>148</v>
      </c>
      <c r="AJ58" s="45" t="s">
        <v>149</v>
      </c>
      <c r="AK58" s="45" t="s">
        <v>150</v>
      </c>
      <c r="AL58" s="45" t="s">
        <v>151</v>
      </c>
      <c r="AM58" s="45" t="s">
        <v>152</v>
      </c>
      <c r="AN58" s="72" t="s">
        <v>100</v>
      </c>
      <c r="AO58" s="72" t="s">
        <v>100</v>
      </c>
      <c r="AP58" s="72" t="s">
        <v>100</v>
      </c>
      <c r="AQ58" s="72" t="s">
        <v>100</v>
      </c>
      <c r="AR58" s="72" t="s">
        <v>100</v>
      </c>
      <c r="AS58" s="72" t="s">
        <v>100</v>
      </c>
      <c r="AT58" s="73" t="s">
        <v>99</v>
      </c>
    </row>
    <row r="59" spans="1:57" hidden="1" x14ac:dyDescent="0.2">
      <c r="A59" s="76" t="s">
        <v>374</v>
      </c>
      <c r="B59" s="76"/>
      <c r="C59" s="76"/>
      <c r="D59" s="50" t="s">
        <v>385</v>
      </c>
      <c r="E59" s="50"/>
      <c r="F59" s="50"/>
      <c r="G59" s="50"/>
      <c r="H59" s="50"/>
      <c r="I59" s="45" t="s">
        <v>100</v>
      </c>
      <c r="J59" s="45" t="s">
        <v>100</v>
      </c>
      <c r="K59" s="72" t="s">
        <v>100</v>
      </c>
      <c r="L59" s="72" t="s">
        <v>361</v>
      </c>
      <c r="M59" s="72" t="s">
        <v>153</v>
      </c>
      <c r="N59" s="72" t="s">
        <v>157</v>
      </c>
      <c r="O59" s="72" t="s">
        <v>158</v>
      </c>
      <c r="P59" s="72" t="s">
        <v>159</v>
      </c>
      <c r="Q59" s="72" t="s">
        <v>160</v>
      </c>
      <c r="R59" s="72" t="s">
        <v>161</v>
      </c>
      <c r="S59" s="72" t="s">
        <v>162</v>
      </c>
      <c r="T59" s="72" t="s">
        <v>156</v>
      </c>
      <c r="U59" s="72" t="s">
        <v>163</v>
      </c>
      <c r="V59" s="72" t="s">
        <v>170</v>
      </c>
      <c r="W59" s="72" t="s">
        <v>171</v>
      </c>
      <c r="X59" s="72" t="s">
        <v>172</v>
      </c>
      <c r="Y59" s="72" t="s">
        <v>173</v>
      </c>
      <c r="Z59" s="72" t="s">
        <v>174</v>
      </c>
      <c r="AA59" s="72" t="s">
        <v>175</v>
      </c>
      <c r="AB59" s="72" t="s">
        <v>176</v>
      </c>
      <c r="AC59" s="72" t="s">
        <v>177</v>
      </c>
      <c r="AD59" s="72" t="s">
        <v>178</v>
      </c>
      <c r="AE59" s="72" t="s">
        <v>179</v>
      </c>
      <c r="AF59" s="72" t="s">
        <v>180</v>
      </c>
      <c r="AG59" s="72" t="s">
        <v>181</v>
      </c>
      <c r="AH59" s="72" t="s">
        <v>182</v>
      </c>
      <c r="AI59" s="72" t="s">
        <v>183</v>
      </c>
      <c r="AJ59" s="72" t="s">
        <v>184</v>
      </c>
      <c r="AK59" s="72" t="s">
        <v>185</v>
      </c>
      <c r="AL59" s="72" t="s">
        <v>186</v>
      </c>
      <c r="AM59" s="72" t="s">
        <v>187</v>
      </c>
      <c r="AN59" s="72" t="s">
        <v>188</v>
      </c>
      <c r="AO59" s="72" t="s">
        <v>189</v>
      </c>
      <c r="AP59" s="45" t="s">
        <v>100</v>
      </c>
      <c r="AQ59" s="45" t="s">
        <v>100</v>
      </c>
      <c r="AR59" s="45" t="s">
        <v>100</v>
      </c>
      <c r="AS59" s="45" t="s">
        <v>100</v>
      </c>
      <c r="AT59" s="73" t="s">
        <v>99</v>
      </c>
    </row>
    <row r="60" spans="1:57" hidden="1" x14ac:dyDescent="0.2">
      <c r="A60" s="76" t="s">
        <v>374</v>
      </c>
      <c r="B60" s="76"/>
      <c r="C60" s="76"/>
      <c r="D60" s="50" t="s">
        <v>386</v>
      </c>
      <c r="E60" s="50"/>
      <c r="F60" s="50"/>
      <c r="G60" s="50"/>
      <c r="H60" s="50"/>
      <c r="I60" s="45" t="s">
        <v>100</v>
      </c>
      <c r="J60" s="45" t="s">
        <v>100</v>
      </c>
      <c r="K60" s="45" t="s">
        <v>100</v>
      </c>
      <c r="L60" s="45" t="s">
        <v>100</v>
      </c>
      <c r="M60" s="72" t="s">
        <v>100</v>
      </c>
      <c r="N60" s="72" t="s">
        <v>355</v>
      </c>
      <c r="O60" s="72" t="s">
        <v>190</v>
      </c>
      <c r="P60" s="72" t="s">
        <v>191</v>
      </c>
      <c r="Q60" s="72" t="s">
        <v>192</v>
      </c>
      <c r="R60" s="72" t="s">
        <v>193</v>
      </c>
      <c r="S60" s="72" t="s">
        <v>194</v>
      </c>
      <c r="T60" s="72" t="s">
        <v>195</v>
      </c>
      <c r="U60" s="72" t="s">
        <v>196</v>
      </c>
      <c r="V60" s="72" t="s">
        <v>197</v>
      </c>
      <c r="W60" s="72" t="s">
        <v>41</v>
      </c>
      <c r="X60" s="72" t="s">
        <v>42</v>
      </c>
      <c r="Y60" s="72" t="s">
        <v>43</v>
      </c>
      <c r="Z60" s="72" t="s">
        <v>44</v>
      </c>
      <c r="AA60" s="72" t="s">
        <v>45</v>
      </c>
      <c r="AB60" s="72" t="s">
        <v>46</v>
      </c>
      <c r="AC60" s="72" t="s">
        <v>47</v>
      </c>
      <c r="AD60" s="72" t="s">
        <v>48</v>
      </c>
      <c r="AE60" s="72" t="s">
        <v>49</v>
      </c>
      <c r="AF60" s="72" t="s">
        <v>50</v>
      </c>
      <c r="AG60" s="72" t="s">
        <v>51</v>
      </c>
      <c r="AH60" s="72" t="s">
        <v>52</v>
      </c>
      <c r="AI60" s="72" t="s">
        <v>53</v>
      </c>
      <c r="AJ60" s="72" t="s">
        <v>54</v>
      </c>
      <c r="AK60" s="72" t="s">
        <v>55</v>
      </c>
      <c r="AL60" s="72" t="s">
        <v>56</v>
      </c>
      <c r="AM60" s="72" t="s">
        <v>57</v>
      </c>
      <c r="AN60" s="72" t="s">
        <v>58</v>
      </c>
      <c r="AO60" s="72" t="s">
        <v>59</v>
      </c>
      <c r="AP60" s="72" t="s">
        <v>60</v>
      </c>
      <c r="AQ60" s="72" t="s">
        <v>61</v>
      </c>
      <c r="AR60" s="72" t="s">
        <v>62</v>
      </c>
      <c r="AS60" s="72" t="s">
        <v>63</v>
      </c>
      <c r="AT60" s="73" t="s">
        <v>99</v>
      </c>
    </row>
    <row r="67" spans="2:5" ht="21" customHeight="1" x14ac:dyDescent="0.2">
      <c r="B67" s="52"/>
      <c r="C67" s="52"/>
      <c r="D67" s="52"/>
      <c r="E67" s="52"/>
    </row>
  </sheetData>
  <sheetProtection password="CB59" sheet="1" objects="1" scenarios="1" selectLockedCells="1" selectUnlockedCells="1"/>
  <mergeCells count="105">
    <mergeCell ref="A56:C56"/>
    <mergeCell ref="A57:C57"/>
    <mergeCell ref="A58:C58"/>
    <mergeCell ref="A59:C59"/>
    <mergeCell ref="A60:C60"/>
    <mergeCell ref="A50:C50"/>
    <mergeCell ref="A51:C51"/>
    <mergeCell ref="A52:C52"/>
    <mergeCell ref="A53:C53"/>
    <mergeCell ref="A54:C54"/>
    <mergeCell ref="A55:C55"/>
    <mergeCell ref="A45:C45"/>
    <mergeCell ref="D45:H45"/>
    <mergeCell ref="A46:C46"/>
    <mergeCell ref="A47:C47"/>
    <mergeCell ref="A48:C48"/>
    <mergeCell ref="A49:C49"/>
    <mergeCell ref="B37:I37"/>
    <mergeCell ref="L37:S37"/>
    <mergeCell ref="V37:V38"/>
    <mergeCell ref="B39:I39"/>
    <mergeCell ref="L39:S39"/>
    <mergeCell ref="B40:I40"/>
    <mergeCell ref="L40:S40"/>
    <mergeCell ref="V33:V35"/>
    <mergeCell ref="A35:B35"/>
    <mergeCell ref="D35:E35"/>
    <mergeCell ref="G35:H35"/>
    <mergeCell ref="J35:K35"/>
    <mergeCell ref="M35:N35"/>
    <mergeCell ref="P35:Q35"/>
    <mergeCell ref="S35:T35"/>
    <mergeCell ref="V30:V32"/>
    <mergeCell ref="A32:B32"/>
    <mergeCell ref="D32:E32"/>
    <mergeCell ref="G32:H32"/>
    <mergeCell ref="J32:K32"/>
    <mergeCell ref="M32:N32"/>
    <mergeCell ref="P32:Q32"/>
    <mergeCell ref="S32:T32"/>
    <mergeCell ref="V27:V29"/>
    <mergeCell ref="A29:B29"/>
    <mergeCell ref="D29:E29"/>
    <mergeCell ref="G29:H29"/>
    <mergeCell ref="J29:K29"/>
    <mergeCell ref="M29:N29"/>
    <mergeCell ref="P29:Q29"/>
    <mergeCell ref="S29:T29"/>
    <mergeCell ref="V24:V26"/>
    <mergeCell ref="A26:B26"/>
    <mergeCell ref="D26:E26"/>
    <mergeCell ref="G26:H26"/>
    <mergeCell ref="J26:K26"/>
    <mergeCell ref="M26:N26"/>
    <mergeCell ref="P26:Q26"/>
    <mergeCell ref="S26:T26"/>
    <mergeCell ref="V21:V23"/>
    <mergeCell ref="A23:B23"/>
    <mergeCell ref="D23:E23"/>
    <mergeCell ref="G23:H23"/>
    <mergeCell ref="J23:K23"/>
    <mergeCell ref="M23:N23"/>
    <mergeCell ref="P23:Q23"/>
    <mergeCell ref="S23:T23"/>
    <mergeCell ref="S16:U16"/>
    <mergeCell ref="V16:V17"/>
    <mergeCell ref="V18:V20"/>
    <mergeCell ref="A20:B20"/>
    <mergeCell ref="D20:E20"/>
    <mergeCell ref="G20:H20"/>
    <mergeCell ref="J20:K20"/>
    <mergeCell ref="M20:N20"/>
    <mergeCell ref="P20:Q20"/>
    <mergeCell ref="S20:T20"/>
    <mergeCell ref="H12:J12"/>
    <mergeCell ref="K12:M12"/>
    <mergeCell ref="N12:P12"/>
    <mergeCell ref="H14:P14"/>
    <mergeCell ref="A16:C16"/>
    <mergeCell ref="D16:F16"/>
    <mergeCell ref="G16:I16"/>
    <mergeCell ref="J16:L16"/>
    <mergeCell ref="M16:O16"/>
    <mergeCell ref="P16:R16"/>
    <mergeCell ref="B11:D11"/>
    <mergeCell ref="H11:J11"/>
    <mergeCell ref="K11:M11"/>
    <mergeCell ref="N11:P11"/>
    <mergeCell ref="B7:H7"/>
    <mergeCell ref="I7:N7"/>
    <mergeCell ref="O7:V7"/>
    <mergeCell ref="B8:H8"/>
    <mergeCell ref="I8:K8"/>
    <mergeCell ref="L8:N8"/>
    <mergeCell ref="O8:V8"/>
    <mergeCell ref="A1:B3"/>
    <mergeCell ref="E1:I3"/>
    <mergeCell ref="O1:V3"/>
    <mergeCell ref="B4:V4"/>
    <mergeCell ref="O5:V5"/>
    <mergeCell ref="B6:H6"/>
    <mergeCell ref="I6:N6"/>
    <mergeCell ref="O6:V6"/>
    <mergeCell ref="B9:H9"/>
    <mergeCell ref="O9:V9"/>
  </mergeCells>
  <dataValidations count="1">
    <dataValidation type="list" allowBlank="1" showInputMessage="1" showErrorMessage="1" sqref="O6:V6" xr:uid="{00000000-0002-0000-0100-000000000000}">
      <formula1>Pick</formula1>
    </dataValidation>
  </dataValidations>
  <hyperlinks>
    <hyperlink ref="O5" r:id="rId1" display="http://www.afd.calpoly.edu/payroll/student_paydates.asp" xr:uid="{00000000-0004-0000-0100-000000000000}"/>
    <hyperlink ref="O5:V5" r:id="rId2" tooltip="Web Link to the Student Pay Dates on Payroll Services Website" display="Link to Student Employee Pay Dates" xr:uid="{00000000-0004-0000-0100-000001000000}"/>
  </hyperlinks>
  <printOptions horizontalCentered="1"/>
  <pageMargins left="0.25" right="0.25" top="0" bottom="0" header="0.5" footer="0.5"/>
  <pageSetup scale="91" orientation="landscape" horizontalDpi="4294967292" r:id="rId3"/>
  <headerFooter alignWithMargins="0"/>
  <drawing r:id="rId4"/>
  <legacy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G62"/>
  <sheetViews>
    <sheetView workbookViewId="0">
      <selection activeCell="G39" sqref="G39"/>
    </sheetView>
  </sheetViews>
  <sheetFormatPr defaultColWidth="9.140625" defaultRowHeight="12.75" x14ac:dyDescent="0.2"/>
  <cols>
    <col min="1" max="2" width="9.140625" style="20"/>
    <col min="3" max="3" width="16.5703125" style="20" bestFit="1" customWidth="1"/>
    <col min="4" max="4" width="12.85546875" style="20" customWidth="1"/>
    <col min="5" max="16384" width="9.140625" style="20"/>
  </cols>
  <sheetData>
    <row r="1" spans="1:7" x14ac:dyDescent="0.2">
      <c r="A1" s="20" t="s">
        <v>10</v>
      </c>
      <c r="B1" s="20" t="s">
        <v>11</v>
      </c>
      <c r="C1" s="20" t="s">
        <v>12</v>
      </c>
      <c r="D1" s="20" t="s">
        <v>13</v>
      </c>
    </row>
    <row r="2" spans="1:7" x14ac:dyDescent="0.2">
      <c r="A2" s="19"/>
      <c r="B2" s="19"/>
      <c r="C2" s="19"/>
      <c r="D2" s="21"/>
    </row>
    <row r="3" spans="1:7" x14ac:dyDescent="0.2">
      <c r="A3" s="19">
        <v>4.1666666666666664E-2</v>
      </c>
      <c r="B3" s="19">
        <v>4.2361111111111106E-2</v>
      </c>
      <c r="C3" s="19">
        <f t="shared" ref="C3:C62" si="0">B3-A3</f>
        <v>6.9444444444444198E-4</v>
      </c>
      <c r="D3" s="21">
        <f t="shared" ref="D3:D34" si="1">ROUND((B3-A3)/(1/24) + 0.049,1)</f>
        <v>0.1</v>
      </c>
      <c r="E3" s="23"/>
    </row>
    <row r="4" spans="1:7" x14ac:dyDescent="0.2">
      <c r="A4" s="19">
        <v>4.1666666666666699E-2</v>
      </c>
      <c r="B4" s="19">
        <v>4.3055555555555562E-2</v>
      </c>
      <c r="C4" s="19">
        <f t="shared" si="0"/>
        <v>1.3888888888888631E-3</v>
      </c>
      <c r="D4" s="21">
        <f t="shared" si="1"/>
        <v>0.1</v>
      </c>
      <c r="E4" s="23"/>
      <c r="G4" s="22"/>
    </row>
    <row r="5" spans="1:7" x14ac:dyDescent="0.2">
      <c r="A5" s="19">
        <v>4.1666666666666699E-2</v>
      </c>
      <c r="B5" s="19">
        <v>4.3749999999999997E-2</v>
      </c>
      <c r="C5" s="19">
        <f t="shared" si="0"/>
        <v>2.0833333333332982E-3</v>
      </c>
      <c r="D5" s="21">
        <f t="shared" si="1"/>
        <v>0.1</v>
      </c>
      <c r="E5" s="23"/>
    </row>
    <row r="6" spans="1:7" x14ac:dyDescent="0.2">
      <c r="A6" s="19">
        <v>4.1666666666666699E-2</v>
      </c>
      <c r="B6" s="19">
        <v>4.4444444444444398E-2</v>
      </c>
      <c r="C6" s="19">
        <f t="shared" si="0"/>
        <v>2.7777777777776985E-3</v>
      </c>
      <c r="D6" s="21">
        <f t="shared" si="1"/>
        <v>0.1</v>
      </c>
      <c r="E6" s="23"/>
    </row>
    <row r="7" spans="1:7" x14ac:dyDescent="0.2">
      <c r="A7" s="19">
        <v>4.1666666666666699E-2</v>
      </c>
      <c r="B7" s="19">
        <v>4.5138888888888902E-2</v>
      </c>
      <c r="C7" s="19">
        <f t="shared" si="0"/>
        <v>3.4722222222222029E-3</v>
      </c>
      <c r="D7" s="21">
        <f t="shared" si="1"/>
        <v>0.1</v>
      </c>
      <c r="E7" s="23"/>
    </row>
    <row r="8" spans="1:7" x14ac:dyDescent="0.2">
      <c r="A8" s="19">
        <v>4.1666666666666699E-2</v>
      </c>
      <c r="B8" s="19">
        <v>4.5833333333333302E-2</v>
      </c>
      <c r="C8" s="19">
        <f t="shared" si="0"/>
        <v>4.1666666666666033E-3</v>
      </c>
      <c r="D8" s="21">
        <f t="shared" si="1"/>
        <v>0.1</v>
      </c>
      <c r="E8" s="23"/>
    </row>
    <row r="9" spans="1:7" x14ac:dyDescent="0.2">
      <c r="A9" s="19">
        <v>4.1666666666666699E-2</v>
      </c>
      <c r="B9" s="19">
        <v>4.65277777777778E-2</v>
      </c>
      <c r="C9" s="19">
        <f t="shared" si="0"/>
        <v>4.8611111111111008E-3</v>
      </c>
      <c r="D9" s="21">
        <f t="shared" si="1"/>
        <v>0.2</v>
      </c>
      <c r="E9" s="23"/>
    </row>
    <row r="10" spans="1:7" x14ac:dyDescent="0.2">
      <c r="A10" s="19">
        <v>4.1666666666666699E-2</v>
      </c>
      <c r="B10" s="19">
        <v>4.72222222222222E-2</v>
      </c>
      <c r="C10" s="19">
        <f t="shared" si="0"/>
        <v>5.5555555555555011E-3</v>
      </c>
      <c r="D10" s="21">
        <f t="shared" si="1"/>
        <v>0.2</v>
      </c>
      <c r="E10" s="23"/>
    </row>
    <row r="11" spans="1:7" x14ac:dyDescent="0.2">
      <c r="A11" s="19">
        <v>4.1666666666666699E-2</v>
      </c>
      <c r="B11" s="19">
        <v>4.7916666666666601E-2</v>
      </c>
      <c r="C11" s="19">
        <f t="shared" si="0"/>
        <v>6.2499999999999015E-3</v>
      </c>
      <c r="D11" s="21">
        <f t="shared" si="1"/>
        <v>0.2</v>
      </c>
      <c r="E11" s="23"/>
    </row>
    <row r="12" spans="1:7" x14ac:dyDescent="0.2">
      <c r="A12" s="19">
        <v>4.1666666666666699E-2</v>
      </c>
      <c r="B12" s="19">
        <v>4.8611111111111098E-2</v>
      </c>
      <c r="C12" s="19">
        <f t="shared" si="0"/>
        <v>6.944444444444399E-3</v>
      </c>
      <c r="D12" s="21">
        <f t="shared" si="1"/>
        <v>0.2</v>
      </c>
      <c r="E12" s="23"/>
    </row>
    <row r="13" spans="1:7" x14ac:dyDescent="0.2">
      <c r="A13" s="19">
        <v>4.1666666666666699E-2</v>
      </c>
      <c r="B13" s="19">
        <v>4.9305555555555498E-2</v>
      </c>
      <c r="C13" s="19">
        <f t="shared" si="0"/>
        <v>7.6388888888887993E-3</v>
      </c>
      <c r="D13" s="21">
        <f t="shared" si="1"/>
        <v>0.2</v>
      </c>
      <c r="E13" s="23"/>
    </row>
    <row r="14" spans="1:7" x14ac:dyDescent="0.2">
      <c r="A14" s="19">
        <v>4.1666666666666699E-2</v>
      </c>
      <c r="B14" s="19">
        <v>0.05</v>
      </c>
      <c r="C14" s="19">
        <f t="shared" si="0"/>
        <v>8.3333333333333037E-3</v>
      </c>
      <c r="D14" s="21">
        <f t="shared" si="1"/>
        <v>0.2</v>
      </c>
      <c r="E14" s="23"/>
    </row>
    <row r="15" spans="1:7" x14ac:dyDescent="0.2">
      <c r="A15" s="19">
        <v>4.1666666666666699E-2</v>
      </c>
      <c r="B15" s="19">
        <v>5.0694444444444403E-2</v>
      </c>
      <c r="C15" s="19">
        <f t="shared" si="0"/>
        <v>9.0277777777777041E-3</v>
      </c>
      <c r="D15" s="21">
        <f t="shared" si="1"/>
        <v>0.3</v>
      </c>
      <c r="E15" s="23"/>
    </row>
    <row r="16" spans="1:7" x14ac:dyDescent="0.2">
      <c r="A16" s="19">
        <v>4.1666666666666699E-2</v>
      </c>
      <c r="B16" s="19">
        <v>5.1388888888888901E-2</v>
      </c>
      <c r="C16" s="19">
        <f t="shared" si="0"/>
        <v>9.7222222222222016E-3</v>
      </c>
      <c r="D16" s="21">
        <f t="shared" si="1"/>
        <v>0.3</v>
      </c>
      <c r="E16" s="23"/>
    </row>
    <row r="17" spans="1:5" x14ac:dyDescent="0.2">
      <c r="A17" s="19">
        <v>4.1666666666666699E-2</v>
      </c>
      <c r="B17" s="19">
        <v>5.2083333333333301E-2</v>
      </c>
      <c r="C17" s="19">
        <f t="shared" si="0"/>
        <v>1.0416666666666602E-2</v>
      </c>
      <c r="D17" s="21">
        <f t="shared" si="1"/>
        <v>0.3</v>
      </c>
      <c r="E17" s="23"/>
    </row>
    <row r="18" spans="1:5" x14ac:dyDescent="0.2">
      <c r="A18" s="19">
        <v>4.1666666666666699E-2</v>
      </c>
      <c r="B18" s="19">
        <v>5.2777777777777798E-2</v>
      </c>
      <c r="C18" s="19">
        <f t="shared" si="0"/>
        <v>1.1111111111111099E-2</v>
      </c>
      <c r="D18" s="21">
        <f t="shared" si="1"/>
        <v>0.3</v>
      </c>
      <c r="E18" s="23"/>
    </row>
    <row r="19" spans="1:5" x14ac:dyDescent="0.2">
      <c r="A19" s="19">
        <v>4.1666666666666699E-2</v>
      </c>
      <c r="B19" s="19">
        <v>5.3472222222222199E-2</v>
      </c>
      <c r="C19" s="19">
        <f t="shared" si="0"/>
        <v>1.18055555555555E-2</v>
      </c>
      <c r="D19" s="21">
        <f t="shared" si="1"/>
        <v>0.3</v>
      </c>
      <c r="E19" s="23"/>
    </row>
    <row r="20" spans="1:5" x14ac:dyDescent="0.2">
      <c r="A20" s="19">
        <v>4.1666666666666699E-2</v>
      </c>
      <c r="B20" s="19">
        <v>5.4166666666666703E-2</v>
      </c>
      <c r="C20" s="19">
        <f t="shared" si="0"/>
        <v>1.2500000000000004E-2</v>
      </c>
      <c r="D20" s="21">
        <f t="shared" si="1"/>
        <v>0.3</v>
      </c>
      <c r="E20" s="23"/>
    </row>
    <row r="21" spans="1:5" x14ac:dyDescent="0.2">
      <c r="A21" s="19">
        <v>4.1666666666666699E-2</v>
      </c>
      <c r="B21" s="19">
        <v>5.4861111111111097E-2</v>
      </c>
      <c r="C21" s="19">
        <f t="shared" si="0"/>
        <v>1.3194444444444398E-2</v>
      </c>
      <c r="D21" s="21">
        <f t="shared" si="1"/>
        <v>0.4</v>
      </c>
      <c r="E21" s="23"/>
    </row>
    <row r="22" spans="1:5" x14ac:dyDescent="0.2">
      <c r="A22" s="19">
        <v>4.1666666666666699E-2</v>
      </c>
      <c r="B22" s="19">
        <v>5.5555555555555497E-2</v>
      </c>
      <c r="C22" s="19">
        <f t="shared" si="0"/>
        <v>1.3888888888888798E-2</v>
      </c>
      <c r="D22" s="21">
        <f t="shared" si="1"/>
        <v>0.4</v>
      </c>
      <c r="E22" s="23"/>
    </row>
    <row r="23" spans="1:5" x14ac:dyDescent="0.2">
      <c r="A23" s="19">
        <v>4.1666666666666699E-2</v>
      </c>
      <c r="B23" s="19">
        <v>5.6250000000000001E-2</v>
      </c>
      <c r="C23" s="19">
        <f t="shared" si="0"/>
        <v>1.4583333333333302E-2</v>
      </c>
      <c r="D23" s="21">
        <f t="shared" si="1"/>
        <v>0.4</v>
      </c>
      <c r="E23" s="23"/>
    </row>
    <row r="24" spans="1:5" x14ac:dyDescent="0.2">
      <c r="A24" s="19">
        <v>4.1666666666666699E-2</v>
      </c>
      <c r="B24" s="19">
        <v>5.6944444444444402E-2</v>
      </c>
      <c r="C24" s="19">
        <f t="shared" si="0"/>
        <v>1.5277777777777703E-2</v>
      </c>
      <c r="D24" s="21">
        <f t="shared" si="1"/>
        <v>0.4</v>
      </c>
      <c r="E24" s="23"/>
    </row>
    <row r="25" spans="1:5" x14ac:dyDescent="0.2">
      <c r="A25" s="19">
        <v>4.1666666666666699E-2</v>
      </c>
      <c r="B25" s="19">
        <v>5.7638888888888899E-2</v>
      </c>
      <c r="C25" s="19">
        <f t="shared" si="0"/>
        <v>1.59722222222222E-2</v>
      </c>
      <c r="D25" s="21">
        <f t="shared" si="1"/>
        <v>0.4</v>
      </c>
      <c r="E25" s="23"/>
    </row>
    <row r="26" spans="1:5" x14ac:dyDescent="0.2">
      <c r="A26" s="19">
        <v>4.1666666666666699E-2</v>
      </c>
      <c r="B26" s="19">
        <v>5.83333333333333E-2</v>
      </c>
      <c r="C26" s="19">
        <f t="shared" si="0"/>
        <v>1.6666666666666601E-2</v>
      </c>
      <c r="D26" s="21">
        <f t="shared" si="1"/>
        <v>0.4</v>
      </c>
      <c r="E26" s="23"/>
    </row>
    <row r="27" spans="1:5" x14ac:dyDescent="0.2">
      <c r="A27" s="19">
        <v>4.1666666666666699E-2</v>
      </c>
      <c r="B27" s="19">
        <v>5.90277777777777E-2</v>
      </c>
      <c r="C27" s="19">
        <f t="shared" si="0"/>
        <v>1.7361111111111001E-2</v>
      </c>
      <c r="D27" s="21">
        <f t="shared" si="1"/>
        <v>0.5</v>
      </c>
      <c r="E27" s="23"/>
    </row>
    <row r="28" spans="1:5" x14ac:dyDescent="0.2">
      <c r="A28" s="19">
        <v>4.1666666666666699E-2</v>
      </c>
      <c r="B28" s="19">
        <v>5.9722222222222197E-2</v>
      </c>
      <c r="C28" s="19">
        <f t="shared" si="0"/>
        <v>1.8055555555555498E-2</v>
      </c>
      <c r="D28" s="21">
        <f t="shared" si="1"/>
        <v>0.5</v>
      </c>
      <c r="E28" s="23"/>
    </row>
    <row r="29" spans="1:5" x14ac:dyDescent="0.2">
      <c r="A29" s="19">
        <v>4.1666666666666699E-2</v>
      </c>
      <c r="B29" s="19">
        <v>6.0416666666666598E-2</v>
      </c>
      <c r="C29" s="19">
        <f t="shared" si="0"/>
        <v>1.8749999999999899E-2</v>
      </c>
      <c r="D29" s="21">
        <f t="shared" si="1"/>
        <v>0.5</v>
      </c>
      <c r="E29" s="23"/>
    </row>
    <row r="30" spans="1:5" x14ac:dyDescent="0.2">
      <c r="A30" s="19">
        <v>4.1666666666666699E-2</v>
      </c>
      <c r="B30" s="19">
        <v>6.1111111111111102E-2</v>
      </c>
      <c r="C30" s="19">
        <f t="shared" si="0"/>
        <v>1.9444444444444403E-2</v>
      </c>
      <c r="D30" s="21">
        <f t="shared" si="1"/>
        <v>0.5</v>
      </c>
      <c r="E30" s="23"/>
    </row>
    <row r="31" spans="1:5" x14ac:dyDescent="0.2">
      <c r="A31" s="19">
        <v>4.1666666666666699E-2</v>
      </c>
      <c r="B31" s="19">
        <v>6.1805555555555503E-2</v>
      </c>
      <c r="C31" s="19">
        <f t="shared" si="0"/>
        <v>2.0138888888888803E-2</v>
      </c>
      <c r="D31" s="21">
        <f t="shared" si="1"/>
        <v>0.5</v>
      </c>
      <c r="E31" s="23"/>
    </row>
    <row r="32" spans="1:5" x14ac:dyDescent="0.2">
      <c r="A32" s="19">
        <v>4.1666666666666699E-2</v>
      </c>
      <c r="B32" s="19">
        <v>6.25E-2</v>
      </c>
      <c r="C32" s="19">
        <f t="shared" si="0"/>
        <v>2.0833333333333301E-2</v>
      </c>
      <c r="D32" s="21">
        <f t="shared" si="1"/>
        <v>0.5</v>
      </c>
      <c r="E32" s="23"/>
    </row>
    <row r="33" spans="1:5" x14ac:dyDescent="0.2">
      <c r="A33" s="19">
        <v>4.1666666666666699E-2</v>
      </c>
      <c r="B33" s="19">
        <v>6.31944444444444E-2</v>
      </c>
      <c r="C33" s="19">
        <f t="shared" si="0"/>
        <v>2.1527777777777701E-2</v>
      </c>
      <c r="D33" s="21">
        <f t="shared" si="1"/>
        <v>0.6</v>
      </c>
      <c r="E33" s="23"/>
    </row>
    <row r="34" spans="1:5" x14ac:dyDescent="0.2">
      <c r="A34" s="19">
        <v>4.1666666666666699E-2</v>
      </c>
      <c r="B34" s="19">
        <v>6.3888888888888801E-2</v>
      </c>
      <c r="C34" s="19">
        <f t="shared" si="0"/>
        <v>2.2222222222222102E-2</v>
      </c>
      <c r="D34" s="21">
        <f t="shared" si="1"/>
        <v>0.6</v>
      </c>
      <c r="E34" s="23"/>
    </row>
    <row r="35" spans="1:5" x14ac:dyDescent="0.2">
      <c r="A35" s="19">
        <v>4.1666666666666699E-2</v>
      </c>
      <c r="B35" s="19">
        <v>6.4583333333333298E-2</v>
      </c>
      <c r="C35" s="19">
        <f t="shared" si="0"/>
        <v>2.2916666666666599E-2</v>
      </c>
      <c r="D35" s="21">
        <f t="shared" ref="D35:D62" si="2">ROUND((B35-A35)/(1/24) + 0.049,1)</f>
        <v>0.6</v>
      </c>
      <c r="E35" s="23"/>
    </row>
    <row r="36" spans="1:5" x14ac:dyDescent="0.2">
      <c r="A36" s="19">
        <v>4.1666666666666699E-2</v>
      </c>
      <c r="B36" s="19">
        <v>6.5277777777777699E-2</v>
      </c>
      <c r="C36" s="19">
        <f t="shared" si="0"/>
        <v>2.3611111111110999E-2</v>
      </c>
      <c r="D36" s="21">
        <f t="shared" si="2"/>
        <v>0.6</v>
      </c>
      <c r="E36" s="23"/>
    </row>
    <row r="37" spans="1:5" x14ac:dyDescent="0.2">
      <c r="A37" s="19">
        <v>4.1666666666666699E-2</v>
      </c>
      <c r="B37" s="19">
        <v>6.5972222222222196E-2</v>
      </c>
      <c r="C37" s="19">
        <f t="shared" si="0"/>
        <v>2.4305555555555497E-2</v>
      </c>
      <c r="D37" s="21">
        <f t="shared" si="2"/>
        <v>0.6</v>
      </c>
      <c r="E37" s="23"/>
    </row>
    <row r="38" spans="1:5" x14ac:dyDescent="0.2">
      <c r="A38" s="19">
        <v>4.1666666666666699E-2</v>
      </c>
      <c r="B38" s="19">
        <v>6.6666666666666596E-2</v>
      </c>
      <c r="C38" s="19">
        <f t="shared" si="0"/>
        <v>2.4999999999999897E-2</v>
      </c>
      <c r="D38" s="21">
        <f t="shared" si="2"/>
        <v>0.6</v>
      </c>
      <c r="E38" s="23"/>
    </row>
    <row r="39" spans="1:5" x14ac:dyDescent="0.2">
      <c r="A39" s="19">
        <v>4.1666666666666699E-2</v>
      </c>
      <c r="B39" s="19">
        <v>6.7361111111111094E-2</v>
      </c>
      <c r="C39" s="19">
        <f t="shared" si="0"/>
        <v>2.5694444444444395E-2</v>
      </c>
      <c r="D39" s="21">
        <f t="shared" si="2"/>
        <v>0.7</v>
      </c>
      <c r="E39" s="23"/>
    </row>
    <row r="40" spans="1:5" x14ac:dyDescent="0.2">
      <c r="A40" s="19">
        <v>4.1666666666666699E-2</v>
      </c>
      <c r="B40" s="19">
        <v>6.8055555555555494E-2</v>
      </c>
      <c r="C40" s="19">
        <f t="shared" si="0"/>
        <v>2.6388888888888795E-2</v>
      </c>
      <c r="D40" s="21">
        <f t="shared" si="2"/>
        <v>0.7</v>
      </c>
      <c r="E40" s="23"/>
    </row>
    <row r="41" spans="1:5" x14ac:dyDescent="0.2">
      <c r="A41" s="19">
        <v>4.1666666666666699E-2</v>
      </c>
      <c r="B41" s="19">
        <v>6.8749999999999895E-2</v>
      </c>
      <c r="C41" s="19">
        <f t="shared" si="0"/>
        <v>2.7083333333333195E-2</v>
      </c>
      <c r="D41" s="21">
        <f t="shared" si="2"/>
        <v>0.7</v>
      </c>
      <c r="E41" s="23"/>
    </row>
    <row r="42" spans="1:5" x14ac:dyDescent="0.2">
      <c r="A42" s="19">
        <v>4.1666666666666699E-2</v>
      </c>
      <c r="B42" s="19">
        <v>6.9444444444444406E-2</v>
      </c>
      <c r="C42" s="19">
        <f t="shared" si="0"/>
        <v>2.7777777777777707E-2</v>
      </c>
      <c r="D42" s="21">
        <f t="shared" si="2"/>
        <v>0.7</v>
      </c>
      <c r="E42" s="23"/>
    </row>
    <row r="43" spans="1:5" x14ac:dyDescent="0.2">
      <c r="A43" s="19">
        <v>4.1666666666666699E-2</v>
      </c>
      <c r="B43" s="19">
        <v>7.0138888888888806E-2</v>
      </c>
      <c r="C43" s="19">
        <f t="shared" si="0"/>
        <v>2.8472222222222107E-2</v>
      </c>
      <c r="D43" s="21">
        <f t="shared" si="2"/>
        <v>0.7</v>
      </c>
      <c r="E43" s="23"/>
    </row>
    <row r="44" spans="1:5" x14ac:dyDescent="0.2">
      <c r="A44" s="19">
        <v>4.1666666666666699E-2</v>
      </c>
      <c r="B44" s="19">
        <v>7.0833333333333304E-2</v>
      </c>
      <c r="C44" s="19">
        <f t="shared" si="0"/>
        <v>2.9166666666666605E-2</v>
      </c>
      <c r="D44" s="21">
        <f t="shared" si="2"/>
        <v>0.7</v>
      </c>
      <c r="E44" s="23"/>
    </row>
    <row r="45" spans="1:5" x14ac:dyDescent="0.2">
      <c r="A45" s="19">
        <v>4.1666666666666699E-2</v>
      </c>
      <c r="B45" s="19">
        <v>7.1527777777777704E-2</v>
      </c>
      <c r="C45" s="19">
        <f t="shared" si="0"/>
        <v>2.9861111111111005E-2</v>
      </c>
      <c r="D45" s="21">
        <f t="shared" si="2"/>
        <v>0.8</v>
      </c>
      <c r="E45" s="23"/>
    </row>
    <row r="46" spans="1:5" x14ac:dyDescent="0.2">
      <c r="A46" s="19">
        <v>4.1666666666666699E-2</v>
      </c>
      <c r="B46" s="19">
        <v>7.2222222222222104E-2</v>
      </c>
      <c r="C46" s="19">
        <f t="shared" si="0"/>
        <v>3.0555555555555405E-2</v>
      </c>
      <c r="D46" s="21">
        <f t="shared" si="2"/>
        <v>0.8</v>
      </c>
      <c r="E46" s="23"/>
    </row>
    <row r="47" spans="1:5" x14ac:dyDescent="0.2">
      <c r="A47" s="19">
        <v>4.1666666666666699E-2</v>
      </c>
      <c r="B47" s="19">
        <v>7.2916666666666602E-2</v>
      </c>
      <c r="C47" s="19">
        <f t="shared" si="0"/>
        <v>3.1249999999999903E-2</v>
      </c>
      <c r="D47" s="21">
        <f t="shared" si="2"/>
        <v>0.8</v>
      </c>
      <c r="E47" s="23"/>
    </row>
    <row r="48" spans="1:5" x14ac:dyDescent="0.2">
      <c r="A48" s="19">
        <v>4.1666666666666699E-2</v>
      </c>
      <c r="B48" s="19">
        <v>7.3611111111111002E-2</v>
      </c>
      <c r="C48" s="19">
        <f t="shared" si="0"/>
        <v>3.1944444444444303E-2</v>
      </c>
      <c r="D48" s="21">
        <f t="shared" si="2"/>
        <v>0.8</v>
      </c>
      <c r="E48" s="23"/>
    </row>
    <row r="49" spans="1:5" x14ac:dyDescent="0.2">
      <c r="A49" s="19">
        <v>4.1666666666666699E-2</v>
      </c>
      <c r="B49" s="19">
        <v>7.43055555555555E-2</v>
      </c>
      <c r="C49" s="19">
        <f t="shared" si="0"/>
        <v>3.2638888888888801E-2</v>
      </c>
      <c r="D49" s="21">
        <f t="shared" si="2"/>
        <v>0.8</v>
      </c>
      <c r="E49" s="23"/>
    </row>
    <row r="50" spans="1:5" x14ac:dyDescent="0.2">
      <c r="A50" s="19">
        <v>4.1666666666666699E-2</v>
      </c>
      <c r="B50" s="19">
        <v>7.49999999999999E-2</v>
      </c>
      <c r="C50" s="19">
        <f t="shared" si="0"/>
        <v>3.3333333333333201E-2</v>
      </c>
      <c r="D50" s="21">
        <f t="shared" si="2"/>
        <v>0.8</v>
      </c>
      <c r="E50" s="23"/>
    </row>
    <row r="51" spans="1:5" x14ac:dyDescent="0.2">
      <c r="A51" s="19">
        <v>4.1666666666666699E-2</v>
      </c>
      <c r="B51" s="19">
        <v>7.5694444444444398E-2</v>
      </c>
      <c r="C51" s="19">
        <f t="shared" si="0"/>
        <v>3.4027777777777699E-2</v>
      </c>
      <c r="D51" s="21">
        <f t="shared" si="2"/>
        <v>0.9</v>
      </c>
      <c r="E51" s="23"/>
    </row>
    <row r="52" spans="1:5" x14ac:dyDescent="0.2">
      <c r="A52" s="19">
        <v>4.1666666666666699E-2</v>
      </c>
      <c r="B52" s="19">
        <v>7.6388888888888798E-2</v>
      </c>
      <c r="C52" s="19">
        <f t="shared" si="0"/>
        <v>3.4722222222222099E-2</v>
      </c>
      <c r="D52" s="21">
        <f t="shared" si="2"/>
        <v>0.9</v>
      </c>
      <c r="E52" s="23"/>
    </row>
    <row r="53" spans="1:5" x14ac:dyDescent="0.2">
      <c r="A53" s="19">
        <v>4.1666666666666699E-2</v>
      </c>
      <c r="B53" s="19">
        <v>7.7083333333333198E-2</v>
      </c>
      <c r="C53" s="19">
        <f t="shared" si="0"/>
        <v>3.5416666666666499E-2</v>
      </c>
      <c r="D53" s="21">
        <f t="shared" si="2"/>
        <v>0.9</v>
      </c>
      <c r="E53" s="23"/>
    </row>
    <row r="54" spans="1:5" x14ac:dyDescent="0.2">
      <c r="A54" s="19">
        <v>4.1666666666666699E-2</v>
      </c>
      <c r="B54" s="19">
        <v>7.7777777777777696E-2</v>
      </c>
      <c r="C54" s="19">
        <f t="shared" si="0"/>
        <v>3.6111111111110997E-2</v>
      </c>
      <c r="D54" s="21">
        <f t="shared" si="2"/>
        <v>0.9</v>
      </c>
      <c r="E54" s="23"/>
    </row>
    <row r="55" spans="1:5" x14ac:dyDescent="0.2">
      <c r="A55" s="19">
        <v>4.1666666666666699E-2</v>
      </c>
      <c r="B55" s="19">
        <v>7.8472222222222096E-2</v>
      </c>
      <c r="C55" s="19">
        <f t="shared" si="0"/>
        <v>3.6805555555555397E-2</v>
      </c>
      <c r="D55" s="21">
        <f t="shared" si="2"/>
        <v>0.9</v>
      </c>
      <c r="E55" s="23"/>
    </row>
    <row r="56" spans="1:5" x14ac:dyDescent="0.2">
      <c r="A56" s="19">
        <v>4.1666666666666699E-2</v>
      </c>
      <c r="B56" s="19">
        <v>7.9166666666666594E-2</v>
      </c>
      <c r="C56" s="19">
        <f t="shared" si="0"/>
        <v>3.7499999999999895E-2</v>
      </c>
      <c r="D56" s="21">
        <f t="shared" si="2"/>
        <v>0.9</v>
      </c>
      <c r="E56" s="23"/>
    </row>
    <row r="57" spans="1:5" x14ac:dyDescent="0.2">
      <c r="A57" s="19">
        <v>4.1666666666666699E-2</v>
      </c>
      <c r="B57" s="19">
        <v>7.9861111111110994E-2</v>
      </c>
      <c r="C57" s="19">
        <f t="shared" si="0"/>
        <v>3.8194444444444295E-2</v>
      </c>
      <c r="D57" s="21">
        <f t="shared" si="2"/>
        <v>1</v>
      </c>
      <c r="E57" s="23"/>
    </row>
    <row r="58" spans="1:5" x14ac:dyDescent="0.2">
      <c r="A58" s="19">
        <v>4.1666666666666699E-2</v>
      </c>
      <c r="B58" s="19">
        <v>8.0555555555555505E-2</v>
      </c>
      <c r="C58" s="19">
        <f t="shared" si="0"/>
        <v>3.8888888888888806E-2</v>
      </c>
      <c r="D58" s="21">
        <f t="shared" si="2"/>
        <v>1</v>
      </c>
      <c r="E58" s="23"/>
    </row>
    <row r="59" spans="1:5" x14ac:dyDescent="0.2">
      <c r="A59" s="19">
        <v>4.1666666666666699E-2</v>
      </c>
      <c r="B59" s="19">
        <v>8.1249999999999906E-2</v>
      </c>
      <c r="C59" s="19">
        <f t="shared" si="0"/>
        <v>3.9583333333333207E-2</v>
      </c>
      <c r="D59" s="21">
        <f t="shared" si="2"/>
        <v>1</v>
      </c>
      <c r="E59" s="23"/>
    </row>
    <row r="60" spans="1:5" x14ac:dyDescent="0.2">
      <c r="A60" s="19">
        <v>4.1666666666666699E-2</v>
      </c>
      <c r="B60" s="19">
        <v>8.1944444444444306E-2</v>
      </c>
      <c r="C60" s="19">
        <f t="shared" si="0"/>
        <v>4.0277777777777607E-2</v>
      </c>
      <c r="D60" s="21">
        <f t="shared" si="2"/>
        <v>1</v>
      </c>
      <c r="E60" s="23"/>
    </row>
    <row r="61" spans="1:5" x14ac:dyDescent="0.2">
      <c r="A61" s="19">
        <v>4.1666666666666699E-2</v>
      </c>
      <c r="B61" s="19">
        <v>8.2638888888888803E-2</v>
      </c>
      <c r="C61" s="19">
        <f t="shared" si="0"/>
        <v>4.0972222222222104E-2</v>
      </c>
      <c r="D61" s="21">
        <f t="shared" si="2"/>
        <v>1</v>
      </c>
      <c r="E61" s="23"/>
    </row>
    <row r="62" spans="1:5" x14ac:dyDescent="0.2">
      <c r="A62" s="19">
        <v>4.1666666666666699E-2</v>
      </c>
      <c r="B62" s="19">
        <v>8.3333333333333107E-2</v>
      </c>
      <c r="C62" s="19">
        <f t="shared" si="0"/>
        <v>4.1666666666666408E-2</v>
      </c>
      <c r="D62" s="21">
        <f t="shared" si="2"/>
        <v>1</v>
      </c>
      <c r="E62" s="23"/>
    </row>
  </sheetData>
  <sheetProtection password="CB59" sheet="1" objects="1" scenarios="1" selectLockedCells="1"/>
  <phoneticPr fontId="10"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Time Sheet</vt:lpstr>
      <vt:lpstr>Example Timesheet</vt:lpstr>
      <vt:lpstr>Validation</vt:lpstr>
      <vt:lpstr>'Example Timesheet'!Dates</vt:lpstr>
      <vt:lpstr>Dates</vt:lpstr>
      <vt:lpstr>'Example Timesheet'!Pick</vt:lpstr>
      <vt:lpstr>Pick</vt:lpstr>
      <vt:lpstr>'Example Timesheet'!Print_Area</vt:lpstr>
      <vt:lpstr>'Time Sheet'!Print_Area</vt:lpstr>
    </vt:vector>
  </TitlesOfParts>
  <Company>Comm. Serv. Cal Poly University, SLO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Schrempp</dc:creator>
  <cp:lastModifiedBy>Jennifer R. Hiatt</cp:lastModifiedBy>
  <cp:lastPrinted>2020-01-24T00:54:39Z</cp:lastPrinted>
  <dcterms:created xsi:type="dcterms:W3CDTF">1998-11-04T19:35:31Z</dcterms:created>
  <dcterms:modified xsi:type="dcterms:W3CDTF">2025-01-27T20:27:31Z</dcterms:modified>
</cp:coreProperties>
</file>